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drawings/drawing4.xml" ContentType="application/vnd.openxmlformats-officedocument.drawing+xml"/>
  <Override PartName="/xl/charts/chart2.xml" ContentType="application/vnd.openxmlformats-officedocument.drawingml.chart+xml"/>
  <Override PartName="/xl/drawings/drawing5.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gonzalez\Documents\PPTO\2015\trimestres\marzo\"/>
    </mc:Choice>
  </mc:AlternateContent>
  <bookViews>
    <workbookView xWindow="-15" yWindow="-15" windowWidth="19170" windowHeight="6360" firstSheet="1" activeTab="9"/>
  </bookViews>
  <sheets>
    <sheet name="inversion" sheetId="5" state="hidden" r:id="rId1"/>
    <sheet name="sectores" sheetId="10" r:id="rId2"/>
    <sheet name="ejes" sheetId="6" r:id="rId3"/>
    <sheet name="plan des" sheetId="7" r:id="rId4"/>
    <sheet name="anexo1" sheetId="8" r:id="rId5"/>
    <sheet name="anexo2" sheetId="1" r:id="rId6"/>
    <sheet name="ejec" sheetId="3" r:id="rId7"/>
    <sheet name="tips" sheetId="2" r:id="rId8"/>
    <sheet name="normas" sheetId="4" r:id="rId9"/>
    <sheet name="presentacion" sheetId="9"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_xlnm.Print_Titles" localSheetId="4">anexo1!$1:$6</definedName>
    <definedName name="_xlnm.Print_Titles" localSheetId="2">ejes!$A:$A,ejes!$1:$4</definedName>
    <definedName name="_xlnm.Print_Titles" localSheetId="0">inversion!$A:$A,inversion!$1:$4</definedName>
  </definedNames>
  <calcPr calcId="152511"/>
</workbook>
</file>

<file path=xl/calcChain.xml><?xml version="1.0" encoding="utf-8"?>
<calcChain xmlns="http://schemas.openxmlformats.org/spreadsheetml/2006/main">
  <c r="I131" i="8" l="1"/>
  <c r="I130" i="8"/>
  <c r="I129" i="8"/>
  <c r="I128" i="8"/>
  <c r="I127" i="8"/>
  <c r="I126" i="8"/>
  <c r="I125" i="8"/>
  <c r="I124" i="8"/>
  <c r="I123" i="8"/>
  <c r="I122" i="8"/>
  <c r="I121" i="8"/>
  <c r="X61" i="6" l="1"/>
  <c r="X60" i="6"/>
  <c r="X59" i="6"/>
  <c r="X58" i="6"/>
  <c r="X57" i="6"/>
  <c r="X56" i="6"/>
  <c r="X55" i="6"/>
  <c r="T57" i="6"/>
  <c r="P61" i="6"/>
  <c r="P60" i="6"/>
  <c r="P59" i="6"/>
  <c r="P58" i="6"/>
  <c r="P57" i="6"/>
  <c r="P56" i="6"/>
  <c r="P55" i="6"/>
  <c r="L57" i="6"/>
  <c r="H61" i="6"/>
  <c r="H60" i="6"/>
  <c r="H59" i="6"/>
  <c r="H58" i="6"/>
  <c r="D57" i="6"/>
  <c r="H57" i="6"/>
  <c r="H56" i="6"/>
  <c r="H55" i="6"/>
  <c r="Z52" i="6" l="1"/>
  <c r="Z51" i="6"/>
  <c r="Z49" i="6"/>
  <c r="Z48" i="6"/>
  <c r="Z47" i="6"/>
  <c r="Z46" i="6"/>
  <c r="Z45" i="6"/>
  <c r="Z44" i="6"/>
  <c r="Z43" i="6"/>
  <c r="Z42" i="6"/>
  <c r="Z41" i="6"/>
  <c r="Z40" i="6"/>
  <c r="Z39" i="6"/>
  <c r="Z38" i="6"/>
  <c r="Z37" i="6"/>
  <c r="Z36" i="6"/>
  <c r="Z35" i="6"/>
  <c r="Z34" i="6"/>
  <c r="Z33" i="6"/>
  <c r="Z32" i="6"/>
  <c r="Z31" i="6"/>
  <c r="Z30" i="6"/>
  <c r="X52" i="6"/>
  <c r="X51" i="6"/>
  <c r="X49" i="6"/>
  <c r="X48" i="6"/>
  <c r="X47" i="6"/>
  <c r="X46" i="6"/>
  <c r="X45" i="6"/>
  <c r="X44" i="6"/>
  <c r="X43" i="6"/>
  <c r="X42" i="6"/>
  <c r="X41" i="6"/>
  <c r="X40" i="6"/>
  <c r="X39" i="6"/>
  <c r="X38" i="6"/>
  <c r="X37" i="6"/>
  <c r="X36" i="6"/>
  <c r="X35" i="6"/>
  <c r="X34" i="6"/>
  <c r="X33" i="6"/>
  <c r="X32" i="6"/>
  <c r="X31" i="6"/>
  <c r="X30" i="6"/>
  <c r="T52" i="6"/>
  <c r="T51" i="6"/>
  <c r="T49" i="6"/>
  <c r="T48" i="6"/>
  <c r="T47" i="6"/>
  <c r="T46" i="6"/>
  <c r="T45" i="6"/>
  <c r="T44" i="6"/>
  <c r="T43" i="6"/>
  <c r="T42" i="6"/>
  <c r="T41" i="6"/>
  <c r="T40" i="6"/>
  <c r="T39" i="6"/>
  <c r="T38" i="6"/>
  <c r="T37" i="6"/>
  <c r="T36" i="6"/>
  <c r="T35" i="6"/>
  <c r="T34" i="6"/>
  <c r="T33" i="6"/>
  <c r="T32" i="6"/>
  <c r="T31" i="6"/>
  <c r="T30" i="6"/>
  <c r="R52" i="6"/>
  <c r="R51" i="6"/>
  <c r="R49" i="6"/>
  <c r="R48" i="6"/>
  <c r="R47" i="6"/>
  <c r="R46" i="6"/>
  <c r="R45" i="6"/>
  <c r="R44" i="6"/>
  <c r="R43" i="6"/>
  <c r="R42" i="6"/>
  <c r="R41" i="6"/>
  <c r="R40" i="6"/>
  <c r="R39" i="6"/>
  <c r="R38" i="6"/>
  <c r="R37" i="6"/>
  <c r="R36" i="6"/>
  <c r="R35" i="6"/>
  <c r="R34" i="6"/>
  <c r="R33" i="6"/>
  <c r="R32" i="6"/>
  <c r="R31" i="6"/>
  <c r="R30" i="6"/>
  <c r="P52" i="6"/>
  <c r="P51" i="6"/>
  <c r="P49" i="6"/>
  <c r="P48" i="6"/>
  <c r="P47" i="6"/>
  <c r="P46" i="6"/>
  <c r="P45" i="6"/>
  <c r="P44" i="6"/>
  <c r="P43" i="6"/>
  <c r="P42" i="6"/>
  <c r="P41" i="6"/>
  <c r="P40" i="6"/>
  <c r="P39" i="6"/>
  <c r="P38" i="6"/>
  <c r="P37" i="6"/>
  <c r="P36" i="6"/>
  <c r="P35" i="6"/>
  <c r="P34" i="6"/>
  <c r="P33" i="6"/>
  <c r="P32" i="6"/>
  <c r="P31" i="6"/>
  <c r="P30" i="6"/>
  <c r="L52" i="6"/>
  <c r="L51" i="6"/>
  <c r="L49" i="6"/>
  <c r="L48" i="6"/>
  <c r="L47" i="6"/>
  <c r="L46" i="6"/>
  <c r="L45" i="6"/>
  <c r="L44" i="6"/>
  <c r="L43" i="6"/>
  <c r="L42" i="6"/>
  <c r="L41" i="6"/>
  <c r="L40" i="6"/>
  <c r="L39" i="6"/>
  <c r="L38" i="6"/>
  <c r="L37" i="6"/>
  <c r="L36" i="6"/>
  <c r="L35" i="6"/>
  <c r="L34" i="6"/>
  <c r="L33" i="6"/>
  <c r="L32" i="6"/>
  <c r="L31" i="6"/>
  <c r="L30" i="6"/>
  <c r="J52" i="6"/>
  <c r="J51" i="6"/>
  <c r="J49" i="6"/>
  <c r="J48" i="6"/>
  <c r="J47" i="6"/>
  <c r="J46" i="6"/>
  <c r="J45" i="6"/>
  <c r="J44" i="6"/>
  <c r="J43" i="6"/>
  <c r="J42" i="6"/>
  <c r="J41" i="6"/>
  <c r="J40" i="6"/>
  <c r="J39" i="6"/>
  <c r="J38" i="6"/>
  <c r="J37" i="6"/>
  <c r="J36" i="6"/>
  <c r="J35" i="6"/>
  <c r="J34" i="6"/>
  <c r="J33" i="6"/>
  <c r="J32" i="6"/>
  <c r="J31" i="6"/>
  <c r="J30" i="6"/>
  <c r="H52" i="6"/>
  <c r="H51" i="6"/>
  <c r="H49" i="6"/>
  <c r="H48" i="6"/>
  <c r="H47" i="6"/>
  <c r="H46" i="6"/>
  <c r="H45" i="6"/>
  <c r="H44" i="6"/>
  <c r="H43" i="6"/>
  <c r="H42" i="6"/>
  <c r="H41" i="6"/>
  <c r="H40" i="6"/>
  <c r="H39" i="6"/>
  <c r="H38" i="6"/>
  <c r="H37" i="6"/>
  <c r="H36" i="6"/>
  <c r="H35" i="6"/>
  <c r="H34" i="6"/>
  <c r="H33" i="6"/>
  <c r="H32" i="6"/>
  <c r="H31" i="6"/>
  <c r="H30" i="6"/>
  <c r="D52" i="6"/>
  <c r="D51" i="6"/>
  <c r="D49" i="6"/>
  <c r="D48" i="6"/>
  <c r="D47" i="6"/>
  <c r="D46" i="6"/>
  <c r="D45" i="6"/>
  <c r="D44" i="6"/>
  <c r="D43" i="6"/>
  <c r="D42" i="6"/>
  <c r="D41" i="6"/>
  <c r="D40" i="6"/>
  <c r="D39" i="6"/>
  <c r="D38" i="6"/>
  <c r="D37" i="6"/>
  <c r="D36" i="6"/>
  <c r="D35" i="6"/>
  <c r="D34" i="6"/>
  <c r="D33" i="6"/>
  <c r="D32" i="6"/>
  <c r="D31" i="6"/>
  <c r="D30" i="6"/>
  <c r="B52" i="6"/>
  <c r="B51" i="6"/>
  <c r="B49" i="6"/>
  <c r="B48" i="6"/>
  <c r="B47" i="6"/>
  <c r="B46" i="6"/>
  <c r="B45" i="6"/>
  <c r="B44" i="6"/>
  <c r="B43" i="6"/>
  <c r="B42" i="6"/>
  <c r="B41" i="6"/>
  <c r="B40" i="6"/>
  <c r="B39" i="6"/>
  <c r="B38" i="6"/>
  <c r="B37" i="6"/>
  <c r="B36" i="6"/>
  <c r="B35" i="6"/>
  <c r="B34" i="6"/>
  <c r="B32" i="6"/>
  <c r="B33" i="6"/>
  <c r="B31" i="6"/>
  <c r="B30" i="6"/>
  <c r="P50" i="6" l="1"/>
  <c r="D50" i="6"/>
  <c r="R50" i="6"/>
  <c r="L50" i="6"/>
  <c r="X50" i="6"/>
  <c r="T50" i="6"/>
  <c r="H50" i="6"/>
  <c r="J50" i="6"/>
  <c r="Z50" i="6"/>
  <c r="B37" i="2"/>
  <c r="H92" i="1" l="1"/>
  <c r="G105" i="1" l="1"/>
  <c r="G106" i="1"/>
  <c r="G98" i="1"/>
  <c r="G86" i="1"/>
  <c r="G124" i="1"/>
  <c r="G119" i="1"/>
  <c r="G116" i="1"/>
  <c r="G102" i="1"/>
  <c r="G100" i="1"/>
  <c r="G97" i="1"/>
  <c r="G96" i="1"/>
  <c r="G94" i="1"/>
  <c r="G93" i="1"/>
  <c r="G88" i="1"/>
  <c r="G85" i="1"/>
  <c r="G82" i="1"/>
  <c r="G81" i="1"/>
  <c r="G80" i="1"/>
  <c r="E64" i="1" l="1"/>
  <c r="E56" i="1"/>
  <c r="E50" i="1"/>
  <c r="E43" i="1"/>
  <c r="E40" i="1"/>
  <c r="E29" i="1"/>
  <c r="E16" i="1"/>
  <c r="D29" i="1"/>
  <c r="C64" i="1"/>
  <c r="C58" i="1"/>
  <c r="C56" i="1"/>
  <c r="C50" i="1"/>
  <c r="C43" i="1"/>
  <c r="C40" i="1"/>
  <c r="C35" i="1"/>
  <c r="C34" i="1"/>
  <c r="C31" i="1"/>
  <c r="C30" i="1"/>
  <c r="C29" i="1"/>
  <c r="C28" i="1"/>
  <c r="B56" i="1"/>
  <c r="B64" i="1"/>
  <c r="B58" i="1"/>
  <c r="B57" i="1"/>
  <c r="B55" i="1"/>
  <c r="B50" i="1"/>
  <c r="B48" i="1"/>
  <c r="B43" i="1"/>
  <c r="B39" i="1"/>
  <c r="B40" i="1"/>
  <c r="B38" i="1"/>
  <c r="B37" i="1"/>
  <c r="B36" i="1"/>
  <c r="B31" i="1"/>
  <c r="B30" i="1"/>
  <c r="B28" i="1"/>
  <c r="B27" i="1"/>
  <c r="B22" i="1"/>
  <c r="B20" i="1"/>
  <c r="B21" i="1"/>
  <c r="B23" i="1"/>
  <c r="B17" i="1"/>
  <c r="B15" i="1"/>
  <c r="B14" i="1"/>
  <c r="B13" i="1"/>
  <c r="B12" i="1"/>
  <c r="B11" i="1"/>
  <c r="B9" i="1"/>
  <c r="B8" i="1"/>
  <c r="E35" i="8"/>
  <c r="E33" i="8"/>
  <c r="E32" i="8"/>
  <c r="E31" i="8"/>
  <c r="E30" i="8"/>
  <c r="E28" i="8"/>
  <c r="E26" i="8"/>
  <c r="E24" i="8"/>
  <c r="E22" i="8"/>
  <c r="E21" i="8"/>
  <c r="C35" i="8"/>
  <c r="C33" i="8"/>
  <c r="C32" i="8"/>
  <c r="C31" i="8"/>
  <c r="C30" i="8"/>
  <c r="C28" i="8"/>
  <c r="C26" i="8"/>
  <c r="C24" i="8"/>
  <c r="C22" i="8"/>
  <c r="C21" i="8"/>
  <c r="B35" i="8"/>
  <c r="B33" i="8"/>
  <c r="B32" i="8"/>
  <c r="B31" i="8"/>
  <c r="B30" i="8"/>
  <c r="B28" i="8"/>
  <c r="B26" i="8"/>
  <c r="B24" i="8"/>
  <c r="B22" i="8"/>
  <c r="B21" i="8"/>
  <c r="E71" i="8"/>
  <c r="E70" i="8"/>
  <c r="E69" i="8"/>
  <c r="C71" i="8"/>
  <c r="C70" i="8"/>
  <c r="C69" i="8"/>
  <c r="B71" i="8"/>
  <c r="B70" i="8"/>
  <c r="B69" i="8"/>
  <c r="C81" i="8"/>
  <c r="C80" i="8"/>
  <c r="C79" i="8"/>
  <c r="E81" i="8"/>
  <c r="E80" i="8"/>
  <c r="E79" i="8"/>
  <c r="B81" i="8"/>
  <c r="B80" i="8"/>
  <c r="B79" i="8"/>
  <c r="E10" i="8"/>
  <c r="C10" i="8"/>
  <c r="B10" i="8"/>
  <c r="E27" i="8" l="1"/>
  <c r="E23" i="8"/>
  <c r="E20" i="8"/>
  <c r="C27" i="8"/>
  <c r="C23" i="8"/>
  <c r="C20" i="8"/>
  <c r="D116" i="1" l="1"/>
  <c r="D81" i="1"/>
  <c r="D82" i="1"/>
  <c r="D80" i="1"/>
  <c r="E119" i="1"/>
  <c r="E116" i="1"/>
  <c r="E86" i="1"/>
  <c r="E80" i="1"/>
  <c r="E82" i="1"/>
  <c r="E81" i="1"/>
  <c r="H85" i="8"/>
  <c r="H83" i="8"/>
  <c r="F85" i="8"/>
  <c r="F83" i="8"/>
  <c r="C85" i="8"/>
  <c r="C83" i="8"/>
  <c r="B85" i="8"/>
  <c r="B83" i="8"/>
  <c r="H16" i="8"/>
  <c r="H14" i="8"/>
  <c r="F16" i="8"/>
  <c r="F14" i="8"/>
  <c r="C16" i="8"/>
  <c r="C14" i="8"/>
  <c r="B16" i="8"/>
  <c r="B14" i="8"/>
  <c r="C90" i="1"/>
  <c r="C123" i="1"/>
  <c r="C119" i="1"/>
  <c r="C116" i="1"/>
  <c r="C102" i="1"/>
  <c r="C86" i="1"/>
  <c r="C81" i="1"/>
  <c r="C82" i="1"/>
  <c r="C80" i="1"/>
  <c r="H75" i="8"/>
  <c r="H74" i="8"/>
  <c r="H73" i="8"/>
  <c r="F75" i="8"/>
  <c r="F74" i="8"/>
  <c r="F73" i="8"/>
  <c r="C75" i="8"/>
  <c r="C74" i="8"/>
  <c r="C73" i="8"/>
  <c r="B75" i="8"/>
  <c r="B74" i="8"/>
  <c r="B73" i="8"/>
  <c r="B123" i="1" l="1"/>
  <c r="B119" i="1"/>
  <c r="B116" i="1"/>
  <c r="B111" i="1"/>
  <c r="B101" i="1"/>
  <c r="B100" i="1"/>
  <c r="B87" i="1"/>
  <c r="B86" i="1"/>
  <c r="B80" i="1"/>
  <c r="B81" i="1"/>
  <c r="B82" i="1"/>
  <c r="H64" i="8"/>
  <c r="H62" i="8"/>
  <c r="H61" i="8"/>
  <c r="H57" i="8"/>
  <c r="H54" i="8"/>
  <c r="H53" i="8"/>
  <c r="H50" i="8"/>
  <c r="H45" i="8"/>
  <c r="H42" i="8"/>
  <c r="H41" i="8"/>
  <c r="F64" i="8"/>
  <c r="F62" i="8"/>
  <c r="F61" i="8"/>
  <c r="F57" i="8"/>
  <c r="F54" i="8"/>
  <c r="F53" i="8"/>
  <c r="F50" i="8"/>
  <c r="F45" i="8"/>
  <c r="F43" i="8" s="1"/>
  <c r="F42" i="8"/>
  <c r="F41" i="8"/>
  <c r="H43" i="8"/>
  <c r="H40" i="8" s="1"/>
  <c r="C64" i="8"/>
  <c r="C62" i="8"/>
  <c r="C61" i="8"/>
  <c r="C57" i="8"/>
  <c r="C54" i="8"/>
  <c r="C53" i="8"/>
  <c r="C50" i="8"/>
  <c r="C45" i="8"/>
  <c r="C42" i="8"/>
  <c r="C41" i="8"/>
  <c r="B64" i="8"/>
  <c r="B62" i="8"/>
  <c r="B61" i="8"/>
  <c r="B57" i="8"/>
  <c r="B54" i="8"/>
  <c r="B53" i="8"/>
  <c r="B50" i="8"/>
  <c r="B45" i="8"/>
  <c r="B42" i="8"/>
  <c r="B41" i="8"/>
  <c r="Z28" i="6"/>
  <c r="Z27" i="6"/>
  <c r="Z26" i="6"/>
  <c r="Z25" i="6"/>
  <c r="Z24" i="6"/>
  <c r="Z23" i="6"/>
  <c r="Z22" i="6"/>
  <c r="Z21" i="6"/>
  <c r="Z20" i="6"/>
  <c r="Z19" i="6"/>
  <c r="Z18" i="6"/>
  <c r="Z17" i="6"/>
  <c r="Z16" i="6"/>
  <c r="Z15" i="6"/>
  <c r="Z14" i="6"/>
  <c r="Z13" i="6"/>
  <c r="Z12" i="6"/>
  <c r="Z11" i="6"/>
  <c r="Z9" i="6"/>
  <c r="Z8" i="6"/>
  <c r="Z7" i="6"/>
  <c r="Z6" i="6"/>
  <c r="Z5" i="6"/>
  <c r="X28" i="6"/>
  <c r="T28" i="6"/>
  <c r="R28" i="6"/>
  <c r="X27" i="6"/>
  <c r="T27" i="6"/>
  <c r="U27" i="6" s="1"/>
  <c r="R27" i="6"/>
  <c r="X26" i="6"/>
  <c r="T26" i="6"/>
  <c r="R26" i="6"/>
  <c r="X25" i="6"/>
  <c r="T25" i="6"/>
  <c r="V25" i="6" s="1"/>
  <c r="R25" i="6"/>
  <c r="X24" i="6"/>
  <c r="V24" i="6" s="1"/>
  <c r="W24" i="6" s="1"/>
  <c r="T24" i="6"/>
  <c r="R24" i="6"/>
  <c r="U24" i="6" s="1"/>
  <c r="X23" i="6"/>
  <c r="T23" i="6"/>
  <c r="U23" i="6" s="1"/>
  <c r="R23" i="6"/>
  <c r="X22" i="6"/>
  <c r="T22" i="6"/>
  <c r="R22" i="6"/>
  <c r="X21" i="6"/>
  <c r="T21" i="6"/>
  <c r="V21" i="6" s="1"/>
  <c r="R21" i="6"/>
  <c r="X20" i="6"/>
  <c r="V20" i="6" s="1"/>
  <c r="T20" i="6"/>
  <c r="R20" i="6"/>
  <c r="U20" i="6" s="1"/>
  <c r="X19" i="6"/>
  <c r="T19" i="6"/>
  <c r="U19" i="6" s="1"/>
  <c r="R19" i="6"/>
  <c r="X18" i="6"/>
  <c r="T18" i="6"/>
  <c r="R18" i="6"/>
  <c r="U18" i="6" s="1"/>
  <c r="X17" i="6"/>
  <c r="T17" i="6"/>
  <c r="V17" i="6" s="1"/>
  <c r="R17" i="6"/>
  <c r="X16" i="6"/>
  <c r="V16" i="6" s="1"/>
  <c r="T16" i="6"/>
  <c r="R16" i="6"/>
  <c r="U16" i="6" s="1"/>
  <c r="X15" i="6"/>
  <c r="T15" i="6"/>
  <c r="U15" i="6" s="1"/>
  <c r="R15" i="6"/>
  <c r="X14" i="6"/>
  <c r="V14" i="6" s="1"/>
  <c r="T14" i="6"/>
  <c r="R14" i="6"/>
  <c r="X13" i="6"/>
  <c r="T13" i="6"/>
  <c r="V13" i="6" s="1"/>
  <c r="R13" i="6"/>
  <c r="X12" i="6"/>
  <c r="V12" i="6" s="1"/>
  <c r="T12" i="6"/>
  <c r="R12" i="6"/>
  <c r="U12" i="6" s="1"/>
  <c r="X11" i="6"/>
  <c r="T11" i="6"/>
  <c r="U11" i="6" s="1"/>
  <c r="R11" i="6"/>
  <c r="X9" i="6"/>
  <c r="T9" i="6"/>
  <c r="R9" i="6"/>
  <c r="X8" i="6"/>
  <c r="T8" i="6"/>
  <c r="V8" i="6" s="1"/>
  <c r="W8" i="6" s="1"/>
  <c r="R8" i="6"/>
  <c r="X7" i="6"/>
  <c r="V7" i="6" s="1"/>
  <c r="T7" i="6"/>
  <c r="R7" i="6"/>
  <c r="U7" i="6" s="1"/>
  <c r="X6" i="6"/>
  <c r="T6" i="6"/>
  <c r="U6" i="6" s="1"/>
  <c r="R6" i="6"/>
  <c r="X5" i="6"/>
  <c r="T5" i="6"/>
  <c r="R5" i="6"/>
  <c r="P28" i="6"/>
  <c r="L28" i="6"/>
  <c r="J28" i="6"/>
  <c r="P27" i="6"/>
  <c r="L27" i="6"/>
  <c r="J27" i="6"/>
  <c r="K27" i="6" s="1"/>
  <c r="P26" i="6"/>
  <c r="L26" i="6"/>
  <c r="J26" i="6"/>
  <c r="K26" i="6" s="1"/>
  <c r="P25" i="6"/>
  <c r="L25" i="6"/>
  <c r="J25" i="6"/>
  <c r="P24" i="6"/>
  <c r="L24" i="6"/>
  <c r="J24" i="6"/>
  <c r="K24" i="6" s="1"/>
  <c r="P23" i="6"/>
  <c r="L23" i="6"/>
  <c r="J23" i="6"/>
  <c r="P22" i="6"/>
  <c r="L22" i="6"/>
  <c r="J22" i="6"/>
  <c r="K22" i="6" s="1"/>
  <c r="P21" i="6"/>
  <c r="L21" i="6"/>
  <c r="J21" i="6"/>
  <c r="P20" i="6"/>
  <c r="L20" i="6"/>
  <c r="J20" i="6"/>
  <c r="P19" i="6"/>
  <c r="L19" i="6"/>
  <c r="J19" i="6"/>
  <c r="P18" i="6"/>
  <c r="L18" i="6"/>
  <c r="J18" i="6"/>
  <c r="K18" i="6" s="1"/>
  <c r="P17" i="6"/>
  <c r="L17" i="6"/>
  <c r="J17" i="6"/>
  <c r="P16" i="6"/>
  <c r="L16" i="6"/>
  <c r="J16" i="6"/>
  <c r="K16" i="6" s="1"/>
  <c r="P15" i="6"/>
  <c r="L15" i="6"/>
  <c r="J15" i="6"/>
  <c r="P14" i="6"/>
  <c r="L14" i="6"/>
  <c r="J14" i="6"/>
  <c r="K14" i="6" s="1"/>
  <c r="P13" i="6"/>
  <c r="L13" i="6"/>
  <c r="J13" i="6"/>
  <c r="P12" i="6"/>
  <c r="L12" i="6"/>
  <c r="J12" i="6"/>
  <c r="P11" i="6"/>
  <c r="L11" i="6"/>
  <c r="J11" i="6"/>
  <c r="K11" i="6" s="1"/>
  <c r="P9" i="6"/>
  <c r="L9" i="6"/>
  <c r="J9" i="6"/>
  <c r="K9" i="6" s="1"/>
  <c r="P8" i="6"/>
  <c r="L8" i="6"/>
  <c r="J8" i="6"/>
  <c r="P7" i="6"/>
  <c r="L7" i="6"/>
  <c r="J7" i="6"/>
  <c r="K7" i="6" s="1"/>
  <c r="P6" i="6"/>
  <c r="L6" i="6"/>
  <c r="J6" i="6"/>
  <c r="P5" i="6"/>
  <c r="L5" i="6"/>
  <c r="J5" i="6"/>
  <c r="K28" i="6"/>
  <c r="K25" i="6"/>
  <c r="N24" i="6"/>
  <c r="N22" i="6"/>
  <c r="K20" i="6"/>
  <c r="K19" i="6"/>
  <c r="K17" i="6"/>
  <c r="N14" i="6"/>
  <c r="O14" i="6" s="1"/>
  <c r="M11" i="6"/>
  <c r="K8" i="6"/>
  <c r="H28" i="6"/>
  <c r="H27" i="6"/>
  <c r="H26" i="6"/>
  <c r="H25" i="6"/>
  <c r="H24" i="6"/>
  <c r="H23" i="6"/>
  <c r="H22" i="6"/>
  <c r="H21" i="6"/>
  <c r="H20" i="6"/>
  <c r="H19" i="6"/>
  <c r="H18" i="6"/>
  <c r="H17" i="6"/>
  <c r="H16" i="6"/>
  <c r="H15" i="6"/>
  <c r="H14" i="6"/>
  <c r="H13" i="6"/>
  <c r="H12" i="6"/>
  <c r="H11" i="6"/>
  <c r="H9" i="6"/>
  <c r="H8" i="6"/>
  <c r="H7" i="6"/>
  <c r="H6" i="6"/>
  <c r="H5" i="6"/>
  <c r="D28" i="6"/>
  <c r="D27" i="6"/>
  <c r="D26" i="6"/>
  <c r="D25" i="6"/>
  <c r="D24" i="6"/>
  <c r="D23" i="6"/>
  <c r="D22" i="6"/>
  <c r="D21" i="6"/>
  <c r="D20" i="6"/>
  <c r="D19" i="6"/>
  <c r="D18" i="6"/>
  <c r="D17" i="6"/>
  <c r="D16" i="6"/>
  <c r="D15" i="6"/>
  <c r="D14" i="6"/>
  <c r="D13" i="6"/>
  <c r="D12" i="6"/>
  <c r="D11" i="6"/>
  <c r="D9" i="6"/>
  <c r="D8" i="6"/>
  <c r="D7" i="6"/>
  <c r="D6" i="6"/>
  <c r="D5" i="6"/>
  <c r="B28" i="6"/>
  <c r="B27" i="6"/>
  <c r="B26" i="6"/>
  <c r="B25" i="6"/>
  <c r="B24" i="6"/>
  <c r="B23" i="6"/>
  <c r="B22" i="6"/>
  <c r="B21" i="6"/>
  <c r="B20" i="6"/>
  <c r="B19" i="6"/>
  <c r="B18" i="6"/>
  <c r="B17" i="6"/>
  <c r="B16" i="6"/>
  <c r="B15" i="6"/>
  <c r="B14" i="6"/>
  <c r="B13" i="6"/>
  <c r="B12" i="6"/>
  <c r="B11" i="6"/>
  <c r="B8" i="6"/>
  <c r="B7" i="6"/>
  <c r="B6" i="6"/>
  <c r="B5" i="6"/>
  <c r="B9" i="6"/>
  <c r="U28" i="6" l="1"/>
  <c r="V28" i="6"/>
  <c r="V26" i="6"/>
  <c r="N5" i="6"/>
  <c r="M8" i="6"/>
  <c r="M17" i="6"/>
  <c r="M25" i="6"/>
  <c r="N8" i="6"/>
  <c r="O8" i="6" s="1"/>
  <c r="N17" i="6"/>
  <c r="M20" i="6"/>
  <c r="N25" i="6"/>
  <c r="M28" i="6"/>
  <c r="N20" i="6"/>
  <c r="O20" i="6" s="1"/>
  <c r="V5" i="6"/>
  <c r="U8" i="6"/>
  <c r="V11" i="6"/>
  <c r="W11" i="6" s="1"/>
  <c r="U14" i="6"/>
  <c r="U17" i="6"/>
  <c r="V19" i="6"/>
  <c r="W19" i="6" s="1"/>
  <c r="V22" i="6"/>
  <c r="W22" i="6" s="1"/>
  <c r="U25" i="6"/>
  <c r="W14" i="6"/>
  <c r="N7" i="6"/>
  <c r="M6" i="6"/>
  <c r="N12" i="6"/>
  <c r="O12" i="6" s="1"/>
  <c r="M15" i="6"/>
  <c r="M23" i="6"/>
  <c r="N15" i="6"/>
  <c r="O15" i="6" s="1"/>
  <c r="K6" i="6"/>
  <c r="N6" i="6"/>
  <c r="W12" i="6"/>
  <c r="W20" i="6"/>
  <c r="W28" i="6"/>
  <c r="O25" i="6"/>
  <c r="V27" i="6"/>
  <c r="W27" i="6" s="1"/>
  <c r="U21" i="6"/>
  <c r="M5" i="6"/>
  <c r="N19" i="6"/>
  <c r="O19" i="6" s="1"/>
  <c r="N27" i="6"/>
  <c r="O27" i="6" s="1"/>
  <c r="M7" i="6"/>
  <c r="O17" i="6"/>
  <c r="X10" i="6"/>
  <c r="Z10" i="6"/>
  <c r="M12" i="6"/>
  <c r="K23" i="6"/>
  <c r="O6" i="6"/>
  <c r="N9" i="6"/>
  <c r="O9" i="6" s="1"/>
  <c r="M13" i="6"/>
  <c r="N18" i="6"/>
  <c r="O18" i="6" s="1"/>
  <c r="M21" i="6"/>
  <c r="N23" i="6"/>
  <c r="O23" i="6" s="1"/>
  <c r="N26" i="6"/>
  <c r="O26" i="6" s="1"/>
  <c r="W25" i="6"/>
  <c r="U5" i="6"/>
  <c r="N28" i="6"/>
  <c r="O28" i="6" s="1"/>
  <c r="J10" i="6"/>
  <c r="K10" i="6" s="1"/>
  <c r="N13" i="6"/>
  <c r="N16" i="6"/>
  <c r="O16" i="6" s="1"/>
  <c r="N21" i="6"/>
  <c r="O21" i="6" s="1"/>
  <c r="M24" i="6"/>
  <c r="W17" i="6"/>
  <c r="V6" i="6"/>
  <c r="W6" i="6" s="1"/>
  <c r="U9" i="6"/>
  <c r="V15" i="6"/>
  <c r="W15" i="6" s="1"/>
  <c r="V18" i="6"/>
  <c r="W18" i="6" s="1"/>
  <c r="V23" i="6"/>
  <c r="W23" i="6" s="1"/>
  <c r="U26" i="6"/>
  <c r="H10" i="6"/>
  <c r="O24" i="6"/>
  <c r="O7" i="6"/>
  <c r="L10" i="6"/>
  <c r="U22" i="6"/>
  <c r="W26" i="6"/>
  <c r="K15" i="6"/>
  <c r="O5" i="6"/>
  <c r="V9" i="6"/>
  <c r="W9" i="6" s="1"/>
  <c r="N11" i="6"/>
  <c r="O11" i="6" s="1"/>
  <c r="D10" i="6"/>
  <c r="K5" i="6"/>
  <c r="O22" i="6"/>
  <c r="P10" i="6"/>
  <c r="W13" i="6"/>
  <c r="M19" i="6"/>
  <c r="M16" i="6"/>
  <c r="M27" i="6"/>
  <c r="H60" i="8"/>
  <c r="H52" i="8"/>
  <c r="F60" i="8"/>
  <c r="F52" i="8"/>
  <c r="F40" i="8"/>
  <c r="T10" i="6"/>
  <c r="V10" i="6" s="1"/>
  <c r="W7" i="6"/>
  <c r="W16" i="6"/>
  <c r="W21" i="6"/>
  <c r="W5" i="6"/>
  <c r="R10" i="6"/>
  <c r="U13" i="6"/>
  <c r="M9" i="6"/>
  <c r="K13" i="6"/>
  <c r="M18" i="6"/>
  <c r="K21" i="6"/>
  <c r="M26" i="6"/>
  <c r="O13" i="6"/>
  <c r="K12" i="6"/>
  <c r="M14" i="6"/>
  <c r="M22" i="6"/>
  <c r="M10" i="6" l="1"/>
  <c r="N10" i="6"/>
  <c r="O10" i="6" s="1"/>
  <c r="W10" i="6"/>
  <c r="U10" i="6"/>
  <c r="H66" i="1" l="1"/>
  <c r="H64" i="1"/>
  <c r="H56" i="1"/>
  <c r="H50" i="1"/>
  <c r="H40" i="1"/>
  <c r="H29" i="1"/>
  <c r="E113" i="8"/>
  <c r="E111" i="8"/>
  <c r="E110" i="8"/>
  <c r="C113" i="8"/>
  <c r="C111" i="8"/>
  <c r="C110" i="8"/>
  <c r="B113" i="8"/>
  <c r="B111" i="8"/>
  <c r="B110" i="8"/>
  <c r="H98" i="1" l="1"/>
  <c r="H88" i="1"/>
  <c r="H124" i="1"/>
  <c r="H116" i="1"/>
  <c r="H96" i="1"/>
  <c r="H95" i="1"/>
  <c r="H94" i="1"/>
  <c r="H93" i="1"/>
  <c r="H82" i="1"/>
  <c r="H81" i="1"/>
  <c r="H80" i="1"/>
  <c r="H119" i="8"/>
  <c r="H118" i="8"/>
  <c r="H116" i="8"/>
  <c r="H115" i="8"/>
  <c r="F119" i="8"/>
  <c r="F118" i="8"/>
  <c r="F116" i="8"/>
  <c r="F115" i="8"/>
  <c r="C119" i="8"/>
  <c r="C118" i="8"/>
  <c r="C116" i="8"/>
  <c r="C115" i="8"/>
  <c r="B119" i="8"/>
  <c r="B118" i="8"/>
  <c r="B116" i="8"/>
  <c r="B115" i="8"/>
  <c r="Z84" i="6"/>
  <c r="Z83" i="6"/>
  <c r="Z82" i="6"/>
  <c r="Z81" i="6"/>
  <c r="Z80" i="6"/>
  <c r="Z79" i="6"/>
  <c r="Z78" i="6"/>
  <c r="Z77" i="6"/>
  <c r="Z76" i="6"/>
  <c r="Z75" i="6"/>
  <c r="Z74" i="6"/>
  <c r="Z73" i="6"/>
  <c r="Z72" i="6"/>
  <c r="Z71" i="6"/>
  <c r="Z70" i="6"/>
  <c r="Z69" i="6"/>
  <c r="Z68" i="6"/>
  <c r="Z67" i="6"/>
  <c r="Z66" i="6"/>
  <c r="Z65" i="6"/>
  <c r="Z64" i="6"/>
  <c r="Z63" i="6"/>
  <c r="X84" i="6"/>
  <c r="X83" i="6"/>
  <c r="X82" i="6"/>
  <c r="X81" i="6"/>
  <c r="X80" i="6"/>
  <c r="X79" i="6"/>
  <c r="X78" i="6"/>
  <c r="X77" i="6"/>
  <c r="X76" i="6"/>
  <c r="X75" i="6"/>
  <c r="X74" i="6"/>
  <c r="X73" i="6"/>
  <c r="X72" i="6"/>
  <c r="X71" i="6"/>
  <c r="X70" i="6"/>
  <c r="X69" i="6"/>
  <c r="X68" i="6"/>
  <c r="X67" i="6"/>
  <c r="X66" i="6"/>
  <c r="X65" i="6"/>
  <c r="X64" i="6"/>
  <c r="X63" i="6"/>
  <c r="T84" i="6"/>
  <c r="T83" i="6"/>
  <c r="T82" i="6"/>
  <c r="T81" i="6"/>
  <c r="T80" i="6"/>
  <c r="T79" i="6"/>
  <c r="T78" i="6"/>
  <c r="T77" i="6"/>
  <c r="T76" i="6"/>
  <c r="T75" i="6"/>
  <c r="T74" i="6"/>
  <c r="T73" i="6"/>
  <c r="T72" i="6"/>
  <c r="T71" i="6"/>
  <c r="T70" i="6"/>
  <c r="T69" i="6"/>
  <c r="T68" i="6"/>
  <c r="T67" i="6"/>
  <c r="T66" i="6"/>
  <c r="T65" i="6"/>
  <c r="T64" i="6"/>
  <c r="T63" i="6"/>
  <c r="R84" i="6"/>
  <c r="R83" i="6"/>
  <c r="R82" i="6"/>
  <c r="R81" i="6"/>
  <c r="R80" i="6"/>
  <c r="R79" i="6"/>
  <c r="R78" i="6"/>
  <c r="R77" i="6"/>
  <c r="R76" i="6"/>
  <c r="R75" i="6"/>
  <c r="R74" i="6"/>
  <c r="R73" i="6"/>
  <c r="R72" i="6"/>
  <c r="R71" i="6"/>
  <c r="R70" i="6"/>
  <c r="R69" i="6"/>
  <c r="R68" i="6"/>
  <c r="R67" i="6"/>
  <c r="R66" i="6"/>
  <c r="R65" i="6"/>
  <c r="R64" i="6"/>
  <c r="R63" i="6"/>
  <c r="H84" i="6"/>
  <c r="H83" i="6"/>
  <c r="H82" i="6"/>
  <c r="H81" i="6"/>
  <c r="H80" i="6"/>
  <c r="H79" i="6"/>
  <c r="H78" i="6"/>
  <c r="H77" i="6"/>
  <c r="H76" i="6"/>
  <c r="H75" i="6"/>
  <c r="H74" i="6"/>
  <c r="H73" i="6"/>
  <c r="H72" i="6"/>
  <c r="H71" i="6"/>
  <c r="H70" i="6"/>
  <c r="H69" i="6"/>
  <c r="H68" i="6"/>
  <c r="H67" i="6"/>
  <c r="H66" i="6"/>
  <c r="H65" i="6"/>
  <c r="H64" i="6"/>
  <c r="H63" i="6"/>
  <c r="D84" i="6"/>
  <c r="D83" i="6"/>
  <c r="D82" i="6"/>
  <c r="D81" i="6"/>
  <c r="D80" i="6"/>
  <c r="D79" i="6"/>
  <c r="D78" i="6"/>
  <c r="D77" i="6"/>
  <c r="D76" i="6"/>
  <c r="D75" i="6"/>
  <c r="D74" i="6"/>
  <c r="D73" i="6"/>
  <c r="D72" i="6"/>
  <c r="D71" i="6"/>
  <c r="D70" i="6"/>
  <c r="D69" i="6"/>
  <c r="D68" i="6"/>
  <c r="D67" i="6"/>
  <c r="D66" i="6"/>
  <c r="D65" i="6"/>
  <c r="D64" i="6"/>
  <c r="D63" i="6"/>
  <c r="B83" i="6"/>
  <c r="B82" i="6"/>
  <c r="B81" i="6"/>
  <c r="B80" i="6"/>
  <c r="B79" i="6"/>
  <c r="B78" i="6"/>
  <c r="B77" i="6"/>
  <c r="B76" i="6"/>
  <c r="B75" i="6"/>
  <c r="B74" i="6"/>
  <c r="B73" i="6"/>
  <c r="B72" i="6"/>
  <c r="B71" i="6"/>
  <c r="B70" i="6"/>
  <c r="B69" i="6"/>
  <c r="B68" i="6"/>
  <c r="B67" i="6"/>
  <c r="B66" i="6"/>
  <c r="B65" i="6"/>
  <c r="B84" i="6"/>
  <c r="B64" i="6"/>
  <c r="B63" i="6"/>
  <c r="G64" i="1"/>
  <c r="G61" i="1"/>
  <c r="G56" i="1"/>
  <c r="G47" i="1"/>
  <c r="G46" i="1"/>
  <c r="G45" i="1"/>
  <c r="G43" i="1"/>
  <c r="G41" i="1"/>
  <c r="G26" i="1"/>
  <c r="G66" i="1"/>
  <c r="E101" i="8"/>
  <c r="E100" i="8"/>
  <c r="E99" i="8"/>
  <c r="E98" i="8"/>
  <c r="C101" i="8"/>
  <c r="C100" i="8"/>
  <c r="C99" i="8"/>
  <c r="C98" i="8"/>
  <c r="B101" i="8"/>
  <c r="B100" i="8"/>
  <c r="B99" i="8"/>
  <c r="B98" i="8"/>
  <c r="H107" i="8"/>
  <c r="H106" i="8"/>
  <c r="H105" i="8"/>
  <c r="H104" i="8"/>
  <c r="H103" i="8"/>
  <c r="F107" i="8"/>
  <c r="F106" i="8"/>
  <c r="F105" i="8"/>
  <c r="F104" i="8"/>
  <c r="F103" i="8"/>
  <c r="C103" i="8"/>
  <c r="C107" i="8"/>
  <c r="C106" i="8"/>
  <c r="C105" i="8"/>
  <c r="C104" i="8"/>
  <c r="B107" i="8"/>
  <c r="B106" i="8"/>
  <c r="B105" i="8"/>
  <c r="B104" i="8"/>
  <c r="B103" i="8"/>
  <c r="Z61" i="6"/>
  <c r="Z60" i="6"/>
  <c r="Z59" i="6"/>
  <c r="Z58" i="6"/>
  <c r="Z57" i="6"/>
  <c r="Z56" i="6"/>
  <c r="Z55" i="6"/>
  <c r="T61" i="6"/>
  <c r="U61" i="6" s="1"/>
  <c r="R61" i="6"/>
  <c r="T60" i="6"/>
  <c r="R60" i="6"/>
  <c r="T59" i="6"/>
  <c r="R59" i="6"/>
  <c r="T58" i="6"/>
  <c r="V58" i="6" s="1"/>
  <c r="R58" i="6"/>
  <c r="U58" i="6" s="1"/>
  <c r="R57" i="6"/>
  <c r="U57" i="6" s="1"/>
  <c r="T56" i="6"/>
  <c r="R56" i="6"/>
  <c r="T55" i="6"/>
  <c r="V55" i="6" s="1"/>
  <c r="W55" i="6" s="1"/>
  <c r="R55" i="6"/>
  <c r="L61" i="6"/>
  <c r="N61" i="6" s="1"/>
  <c r="O61" i="6" s="1"/>
  <c r="J61" i="6"/>
  <c r="K61" i="6" s="1"/>
  <c r="L60" i="6"/>
  <c r="J60" i="6"/>
  <c r="K60" i="6" s="1"/>
  <c r="L59" i="6"/>
  <c r="J59" i="6"/>
  <c r="K59" i="6" s="1"/>
  <c r="L58" i="6"/>
  <c r="J58" i="6"/>
  <c r="N57" i="6"/>
  <c r="J57" i="6"/>
  <c r="K57" i="6" s="1"/>
  <c r="L56" i="6"/>
  <c r="J56" i="6"/>
  <c r="K56" i="6" s="1"/>
  <c r="L55" i="6"/>
  <c r="M55" i="6" s="1"/>
  <c r="J55" i="6"/>
  <c r="K55" i="6" s="1"/>
  <c r="M61" i="6"/>
  <c r="D61" i="6"/>
  <c r="D60" i="6"/>
  <c r="D59" i="6"/>
  <c r="D58" i="6"/>
  <c r="D56" i="6"/>
  <c r="D55" i="6"/>
  <c r="B61" i="6"/>
  <c r="B60" i="6"/>
  <c r="B59" i="6"/>
  <c r="B58" i="6"/>
  <c r="B57" i="6"/>
  <c r="B56" i="6"/>
  <c r="B55" i="6"/>
  <c r="G79" i="1"/>
  <c r="E79" i="1"/>
  <c r="D79" i="1"/>
  <c r="C79" i="1"/>
  <c r="B79" i="1"/>
  <c r="M56" i="6" l="1"/>
  <c r="W58" i="6"/>
  <c r="U59" i="6"/>
  <c r="M60" i="6"/>
  <c r="N55" i="6"/>
  <c r="O55" i="6" s="1"/>
  <c r="N60" i="6"/>
  <c r="O60" i="6" s="1"/>
  <c r="U56" i="6"/>
  <c r="V61" i="6"/>
  <c r="W61" i="6" s="1"/>
  <c r="M59" i="6"/>
  <c r="M58" i="6"/>
  <c r="N59" i="6"/>
  <c r="O59" i="6" s="1"/>
  <c r="N58" i="6"/>
  <c r="O58" i="6" s="1"/>
  <c r="V56" i="6"/>
  <c r="W56" i="6" s="1"/>
  <c r="V60" i="6"/>
  <c r="W60" i="6" s="1"/>
  <c r="U60" i="6"/>
  <c r="V57" i="6"/>
  <c r="W57" i="6" s="1"/>
  <c r="V59" i="6"/>
  <c r="W59" i="6" s="1"/>
  <c r="U55" i="6"/>
  <c r="M57" i="6"/>
  <c r="O57" i="6"/>
  <c r="K58" i="6"/>
  <c r="N56" i="6"/>
  <c r="O56" i="6" s="1"/>
  <c r="F51" i="1"/>
  <c r="C43" i="8" l="1"/>
  <c r="C60" i="8" l="1"/>
  <c r="C52" i="8"/>
  <c r="E19" i="8" l="1"/>
  <c r="G107" i="8" l="1"/>
  <c r="G106" i="8"/>
  <c r="G105" i="8"/>
  <c r="G104" i="8"/>
  <c r="G103" i="8"/>
  <c r="G64" i="8"/>
  <c r="G63" i="8"/>
  <c r="G62" i="8"/>
  <c r="G61" i="8"/>
  <c r="G57" i="8"/>
  <c r="G56" i="8"/>
  <c r="G55" i="8"/>
  <c r="G54" i="8"/>
  <c r="G53" i="8"/>
  <c r="G50" i="8"/>
  <c r="G49" i="8"/>
  <c r="G48" i="8"/>
  <c r="G47" i="8"/>
  <c r="G46" i="8"/>
  <c r="G45" i="8"/>
  <c r="G42" i="8"/>
  <c r="G41" i="8"/>
  <c r="G16" i="8"/>
  <c r="G15" i="8"/>
  <c r="G14" i="8"/>
  <c r="G85" i="8"/>
  <c r="G84" i="8"/>
  <c r="G83" i="8"/>
  <c r="G73" i="8" l="1"/>
  <c r="G75" i="8"/>
  <c r="G74" i="8"/>
  <c r="E53" i="1" l="1"/>
  <c r="D53" i="1"/>
  <c r="C53" i="1"/>
  <c r="J16" i="3" l="1"/>
  <c r="C128" i="8"/>
  <c r="E109" i="8"/>
  <c r="C109" i="8"/>
  <c r="G117" i="8"/>
  <c r="V83" i="6"/>
  <c r="Y82" i="6"/>
  <c r="V75" i="6"/>
  <c r="V74" i="6"/>
  <c r="W74" i="6" s="1"/>
  <c r="V66" i="6"/>
  <c r="W66" i="6" s="1"/>
  <c r="F80" i="6"/>
  <c r="G80" i="6" s="1"/>
  <c r="F79" i="6"/>
  <c r="I72" i="6"/>
  <c r="F64" i="6"/>
  <c r="G64" i="6" s="1"/>
  <c r="F63" i="6"/>
  <c r="E82" i="6"/>
  <c r="U81" i="6"/>
  <c r="AC78" i="6"/>
  <c r="U77" i="6"/>
  <c r="E74" i="6"/>
  <c r="U73" i="6"/>
  <c r="V72" i="6"/>
  <c r="AC70" i="6"/>
  <c r="U69" i="6"/>
  <c r="AC66" i="6"/>
  <c r="U65" i="6"/>
  <c r="AA84" i="6"/>
  <c r="U83" i="6"/>
  <c r="I83" i="6"/>
  <c r="E80" i="6"/>
  <c r="U79" i="6"/>
  <c r="E79" i="6"/>
  <c r="E76" i="6"/>
  <c r="AA72" i="6"/>
  <c r="Y71" i="6"/>
  <c r="AA68" i="6"/>
  <c r="U67" i="6"/>
  <c r="E67" i="6"/>
  <c r="E64" i="6"/>
  <c r="Y63" i="6"/>
  <c r="E63" i="6"/>
  <c r="U80" i="6"/>
  <c r="V84" i="6"/>
  <c r="W84" i="6" s="1"/>
  <c r="U84" i="6"/>
  <c r="U82" i="6"/>
  <c r="V79" i="6"/>
  <c r="V78" i="6"/>
  <c r="W78" i="6" s="1"/>
  <c r="U78" i="6"/>
  <c r="V76" i="6"/>
  <c r="W76" i="6" s="1"/>
  <c r="U76" i="6"/>
  <c r="U74" i="6"/>
  <c r="V71" i="6"/>
  <c r="V70" i="6"/>
  <c r="W70" i="6" s="1"/>
  <c r="U70" i="6"/>
  <c r="V68" i="6"/>
  <c r="W68" i="6" s="1"/>
  <c r="U68" i="6"/>
  <c r="U66" i="6"/>
  <c r="V64" i="6"/>
  <c r="W64" i="6" s="1"/>
  <c r="V63" i="6"/>
  <c r="N84" i="6"/>
  <c r="O84" i="6" s="1"/>
  <c r="M84" i="6"/>
  <c r="N83" i="6"/>
  <c r="M83" i="6"/>
  <c r="N82" i="6"/>
  <c r="M82" i="6"/>
  <c r="N81" i="6"/>
  <c r="M81" i="6"/>
  <c r="N80" i="6"/>
  <c r="O80" i="6" s="1"/>
  <c r="M80" i="6"/>
  <c r="M79" i="6"/>
  <c r="N78" i="6"/>
  <c r="O78" i="6" s="1"/>
  <c r="M78" i="6"/>
  <c r="N77" i="6"/>
  <c r="O77" i="6" s="1"/>
  <c r="M77" i="6"/>
  <c r="N76" i="6"/>
  <c r="M76" i="6"/>
  <c r="Q75" i="6"/>
  <c r="M75" i="6"/>
  <c r="N74" i="6"/>
  <c r="O74" i="6" s="1"/>
  <c r="M74" i="6"/>
  <c r="N73" i="6"/>
  <c r="O73" i="6" s="1"/>
  <c r="M73" i="6"/>
  <c r="N72" i="6"/>
  <c r="O72" i="6" s="1"/>
  <c r="M72" i="6"/>
  <c r="N71" i="6"/>
  <c r="O71" i="6" s="1"/>
  <c r="M71" i="6"/>
  <c r="N70" i="6"/>
  <c r="O70" i="6" s="1"/>
  <c r="M70" i="6"/>
  <c r="N69" i="6"/>
  <c r="O69" i="6" s="1"/>
  <c r="M69" i="6"/>
  <c r="N68" i="6"/>
  <c r="O68" i="6" s="1"/>
  <c r="M68" i="6"/>
  <c r="J85" i="6"/>
  <c r="K71" i="6" s="1"/>
  <c r="N67" i="6"/>
  <c r="M67" i="6"/>
  <c r="N66" i="6"/>
  <c r="O66" i="6" s="1"/>
  <c r="M66" i="6"/>
  <c r="N65" i="6"/>
  <c r="O65" i="6" s="1"/>
  <c r="M65" i="6"/>
  <c r="N64" i="6"/>
  <c r="O64" i="6" s="1"/>
  <c r="M64" i="6"/>
  <c r="N63" i="6"/>
  <c r="O63" i="6" s="1"/>
  <c r="I78" i="6"/>
  <c r="I70" i="6"/>
  <c r="Y60" i="6"/>
  <c r="E60" i="6"/>
  <c r="F61" i="6"/>
  <c r="E61" i="6"/>
  <c r="P62" i="6"/>
  <c r="AC58" i="6"/>
  <c r="F59" i="6"/>
  <c r="G59" i="6" s="1"/>
  <c r="AA55" i="6"/>
  <c r="Y26" i="6"/>
  <c r="AC23" i="6"/>
  <c r="Y28" i="6"/>
  <c r="AA27" i="6"/>
  <c r="I26" i="6"/>
  <c r="F26" i="6"/>
  <c r="G26" i="6" s="1"/>
  <c r="Y24" i="6"/>
  <c r="E22" i="6"/>
  <c r="F20" i="6"/>
  <c r="AA19" i="6"/>
  <c r="AA16" i="6"/>
  <c r="Q16" i="6"/>
  <c r="AC11" i="6"/>
  <c r="AA9" i="6"/>
  <c r="E7" i="6"/>
  <c r="AA6" i="6"/>
  <c r="AA49" i="6"/>
  <c r="AA48" i="6"/>
  <c r="AA47" i="6"/>
  <c r="AA46" i="6"/>
  <c r="AA45" i="6"/>
  <c r="AA44" i="6"/>
  <c r="AA43" i="6"/>
  <c r="AA42" i="6"/>
  <c r="AA41" i="6"/>
  <c r="AA40" i="6"/>
  <c r="AA39" i="6"/>
  <c r="AA38" i="6"/>
  <c r="AA37" i="6"/>
  <c r="AA36" i="6"/>
  <c r="AA35" i="6"/>
  <c r="AA34" i="6"/>
  <c r="AA33" i="6"/>
  <c r="AA32" i="6"/>
  <c r="AA31" i="6"/>
  <c r="AA30" i="6"/>
  <c r="E26" i="6"/>
  <c r="AA52" i="6"/>
  <c r="AA51" i="6"/>
  <c r="V51" i="6"/>
  <c r="W51" i="6" s="1"/>
  <c r="Y31" i="6"/>
  <c r="V46" i="6"/>
  <c r="W46" i="6" s="1"/>
  <c r="M31" i="6"/>
  <c r="Q60" i="6"/>
  <c r="Q56" i="6"/>
  <c r="F83" i="6"/>
  <c r="G82" i="8"/>
  <c r="H79" i="1"/>
  <c r="H78" i="1" s="1"/>
  <c r="I122" i="1"/>
  <c r="G117" i="1"/>
  <c r="G115" i="1" s="1"/>
  <c r="G83" i="1"/>
  <c r="G91" i="1"/>
  <c r="G53" i="1"/>
  <c r="G42" i="1"/>
  <c r="G25" i="1"/>
  <c r="E97" i="8"/>
  <c r="C102" i="8"/>
  <c r="C97" i="8"/>
  <c r="B97" i="8"/>
  <c r="B10" i="2" s="1"/>
  <c r="C83" i="1"/>
  <c r="C117" i="1"/>
  <c r="C115" i="1" s="1"/>
  <c r="J26" i="3"/>
  <c r="F87" i="1"/>
  <c r="I87" i="1" s="1"/>
  <c r="G60" i="8"/>
  <c r="G95" i="8" s="1"/>
  <c r="G52" i="8"/>
  <c r="G94" i="8" s="1"/>
  <c r="G43" i="8"/>
  <c r="G40" i="8" s="1"/>
  <c r="G93" i="8" s="1"/>
  <c r="F28" i="1"/>
  <c r="F48" i="1"/>
  <c r="F36" i="1"/>
  <c r="F30" i="1"/>
  <c r="F22" i="1"/>
  <c r="I22" i="1" s="1"/>
  <c r="F21" i="1"/>
  <c r="I21" i="1" s="1"/>
  <c r="F18" i="1"/>
  <c r="F15" i="1"/>
  <c r="I15" i="1" s="1"/>
  <c r="F12" i="1"/>
  <c r="F11" i="1"/>
  <c r="I11" i="1" s="1"/>
  <c r="F9" i="1"/>
  <c r="F43" i="1"/>
  <c r="I43" i="1" s="1"/>
  <c r="F40" i="1"/>
  <c r="I40" i="1" s="1"/>
  <c r="E68" i="8"/>
  <c r="C68" i="8"/>
  <c r="B27" i="8"/>
  <c r="B91" i="8" s="1"/>
  <c r="B125" i="8" s="1"/>
  <c r="B23" i="8"/>
  <c r="B90" i="8" s="1"/>
  <c r="B124" i="8" s="1"/>
  <c r="B20" i="8"/>
  <c r="H9" i="3"/>
  <c r="C27" i="3"/>
  <c r="B9" i="3"/>
  <c r="D73" i="2"/>
  <c r="D72" i="2"/>
  <c r="D71" i="2"/>
  <c r="B73" i="2"/>
  <c r="B72" i="2"/>
  <c r="B70" i="2" s="1"/>
  <c r="B71" i="2"/>
  <c r="C42" i="1"/>
  <c r="V52" i="6"/>
  <c r="W52" i="6" s="1"/>
  <c r="V48" i="6"/>
  <c r="W48" i="6" s="1"/>
  <c r="U48" i="6"/>
  <c r="U47" i="6"/>
  <c r="U46" i="6"/>
  <c r="V45" i="6"/>
  <c r="W45" i="6" s="1"/>
  <c r="U45" i="6"/>
  <c r="V44" i="6"/>
  <c r="W44" i="6" s="1"/>
  <c r="U44" i="6"/>
  <c r="V43" i="6"/>
  <c r="V42" i="6"/>
  <c r="V40" i="6"/>
  <c r="W40" i="6" s="1"/>
  <c r="U40" i="6"/>
  <c r="U39" i="6"/>
  <c r="V38" i="6"/>
  <c r="W38" i="6" s="1"/>
  <c r="U38" i="6"/>
  <c r="V37" i="6"/>
  <c r="W37" i="6" s="1"/>
  <c r="U37" i="6"/>
  <c r="V36" i="6"/>
  <c r="W36" i="6" s="1"/>
  <c r="U36" i="6"/>
  <c r="V35" i="6"/>
  <c r="W35" i="6" s="1"/>
  <c r="V34" i="6"/>
  <c r="W34" i="6" s="1"/>
  <c r="U34" i="6"/>
  <c r="V32" i="6"/>
  <c r="U32" i="6"/>
  <c r="V31" i="6"/>
  <c r="W31" i="6" s="1"/>
  <c r="U31" i="6"/>
  <c r="V30" i="6"/>
  <c r="W30" i="6" s="1"/>
  <c r="U30" i="6"/>
  <c r="N52" i="6"/>
  <c r="O52" i="6" s="1"/>
  <c r="M52" i="6"/>
  <c r="N51" i="6"/>
  <c r="O51" i="6" s="1"/>
  <c r="M51" i="6"/>
  <c r="N48" i="6"/>
  <c r="O48" i="6" s="1"/>
  <c r="M48" i="6"/>
  <c r="N46" i="6"/>
  <c r="O46" i="6" s="1"/>
  <c r="M46" i="6"/>
  <c r="M45" i="6"/>
  <c r="N44" i="6"/>
  <c r="O44" i="6" s="1"/>
  <c r="M44" i="6"/>
  <c r="N43" i="6"/>
  <c r="M43" i="6"/>
  <c r="N42" i="6"/>
  <c r="O42" i="6" s="1"/>
  <c r="M42" i="6"/>
  <c r="N40" i="6"/>
  <c r="O40" i="6" s="1"/>
  <c r="M40" i="6"/>
  <c r="N38" i="6"/>
  <c r="O38" i="6" s="1"/>
  <c r="M38" i="6"/>
  <c r="M37" i="6"/>
  <c r="N36" i="6"/>
  <c r="O36" i="6" s="1"/>
  <c r="M36" i="6"/>
  <c r="N35" i="6"/>
  <c r="O35" i="6" s="1"/>
  <c r="M35" i="6"/>
  <c r="N34" i="6"/>
  <c r="O34" i="6" s="1"/>
  <c r="M34" i="6"/>
  <c r="N32" i="6"/>
  <c r="O32" i="6" s="1"/>
  <c r="M32" i="6"/>
  <c r="N31" i="6"/>
  <c r="O31" i="6" s="1"/>
  <c r="N30" i="6"/>
  <c r="O30" i="6" s="1"/>
  <c r="M30" i="6"/>
  <c r="F102" i="8"/>
  <c r="E78" i="8"/>
  <c r="E9" i="8"/>
  <c r="F13" i="8"/>
  <c r="F72" i="8"/>
  <c r="B43" i="8"/>
  <c r="B40" i="8" s="1"/>
  <c r="B93" i="8" s="1"/>
  <c r="B127" i="8" s="1"/>
  <c r="B60" i="8"/>
  <c r="B10" i="6"/>
  <c r="AC12" i="6"/>
  <c r="F12" i="6"/>
  <c r="G12" i="6" s="1"/>
  <c r="AC13" i="6"/>
  <c r="F13" i="6"/>
  <c r="G13" i="6" s="1"/>
  <c r="AA12" i="6"/>
  <c r="AA13" i="6"/>
  <c r="AA14" i="6"/>
  <c r="AA56" i="6"/>
  <c r="AA66" i="6"/>
  <c r="AA74" i="6"/>
  <c r="AA80" i="6"/>
  <c r="AA82" i="6"/>
  <c r="F39" i="1"/>
  <c r="I39" i="1" s="1"/>
  <c r="F32" i="1"/>
  <c r="I32" i="1" s="1"/>
  <c r="F33" i="1"/>
  <c r="I33" i="1" s="1"/>
  <c r="F27" i="1"/>
  <c r="I27" i="1" s="1"/>
  <c r="F34" i="1"/>
  <c r="F35" i="1"/>
  <c r="I35" i="1" s="1"/>
  <c r="F37" i="1"/>
  <c r="I37" i="1" s="1"/>
  <c r="F38" i="1"/>
  <c r="I38" i="1" s="1"/>
  <c r="F19" i="1"/>
  <c r="F8" i="1"/>
  <c r="I8" i="1" s="1"/>
  <c r="F10" i="1"/>
  <c r="I10" i="1" s="1"/>
  <c r="F13" i="1"/>
  <c r="F14" i="1"/>
  <c r="F16" i="1"/>
  <c r="I16" i="1" s="1"/>
  <c r="F17" i="1"/>
  <c r="F20" i="1"/>
  <c r="I20" i="1" s="1"/>
  <c r="F23" i="1"/>
  <c r="I23" i="1" s="1"/>
  <c r="F24" i="1"/>
  <c r="F44" i="1"/>
  <c r="I44" i="1" s="1"/>
  <c r="F46" i="1"/>
  <c r="F45" i="1"/>
  <c r="F52" i="1"/>
  <c r="I52" i="1" s="1"/>
  <c r="F55" i="1"/>
  <c r="F63" i="1"/>
  <c r="F60" i="1"/>
  <c r="F57" i="1"/>
  <c r="I57" i="1" s="1"/>
  <c r="F59" i="1"/>
  <c r="I59" i="1" s="1"/>
  <c r="F64" i="1"/>
  <c r="F65" i="1"/>
  <c r="G7" i="1"/>
  <c r="H7" i="1"/>
  <c r="H25" i="1"/>
  <c r="H6" i="1" s="1"/>
  <c r="H42" i="1"/>
  <c r="H53" i="1"/>
  <c r="H125" i="1"/>
  <c r="I125" i="1" s="1"/>
  <c r="H117" i="1"/>
  <c r="H109" i="1"/>
  <c r="H99" i="1"/>
  <c r="D74" i="8"/>
  <c r="E72" i="8"/>
  <c r="D70" i="8"/>
  <c r="D69" i="8"/>
  <c r="C20" i="3"/>
  <c r="B95" i="2"/>
  <c r="B94" i="2" s="1"/>
  <c r="C105" i="2" s="1"/>
  <c r="B99" i="2"/>
  <c r="G13" i="8"/>
  <c r="F131" i="8"/>
  <c r="F128" i="8"/>
  <c r="C131" i="8"/>
  <c r="B128" i="8"/>
  <c r="D21" i="8"/>
  <c r="B122" i="8"/>
  <c r="C122" i="8"/>
  <c r="F66" i="1"/>
  <c r="I66" i="1" s="1"/>
  <c r="D36" i="2" s="1"/>
  <c r="F61" i="1"/>
  <c r="F62" i="1"/>
  <c r="F47" i="1"/>
  <c r="F26" i="1"/>
  <c r="I26" i="1" s="1"/>
  <c r="F41" i="1"/>
  <c r="B109" i="8"/>
  <c r="B11" i="2" s="1"/>
  <c r="B78" i="8"/>
  <c r="I78" i="8" s="1"/>
  <c r="B68" i="8"/>
  <c r="B8" i="2" s="1"/>
  <c r="B9" i="8"/>
  <c r="C109" i="1"/>
  <c r="F126" i="1"/>
  <c r="I126" i="1"/>
  <c r="G109" i="1"/>
  <c r="AC56" i="6"/>
  <c r="AD56" i="6" s="1"/>
  <c r="F56" i="6"/>
  <c r="G56" i="6" s="1"/>
  <c r="F57" i="6"/>
  <c r="G57" i="6" s="1"/>
  <c r="F60" i="6"/>
  <c r="G60" i="6" s="1"/>
  <c r="AC61" i="6"/>
  <c r="AC68" i="6"/>
  <c r="F68" i="6"/>
  <c r="G68" i="6" s="1"/>
  <c r="AC74" i="6"/>
  <c r="AC76" i="6"/>
  <c r="F76" i="6"/>
  <c r="AC83" i="6"/>
  <c r="AC84" i="6"/>
  <c r="F84" i="6"/>
  <c r="E68" i="6"/>
  <c r="E57" i="6"/>
  <c r="E56" i="6"/>
  <c r="F52" i="6"/>
  <c r="G52" i="6" s="1"/>
  <c r="E52" i="6"/>
  <c r="F51" i="6"/>
  <c r="F49" i="6"/>
  <c r="G49" i="6" s="1"/>
  <c r="E49" i="6"/>
  <c r="F48" i="6"/>
  <c r="G48" i="6" s="1"/>
  <c r="E48" i="6"/>
  <c r="F46" i="6"/>
  <c r="G46" i="6" s="1"/>
  <c r="E46" i="6"/>
  <c r="F45" i="6"/>
  <c r="G45" i="6" s="1"/>
  <c r="E45" i="6"/>
  <c r="E44" i="6"/>
  <c r="F43" i="6"/>
  <c r="E43" i="6"/>
  <c r="F42" i="6"/>
  <c r="G42" i="6" s="1"/>
  <c r="E42" i="6"/>
  <c r="F41" i="6"/>
  <c r="G41" i="6" s="1"/>
  <c r="E41" i="6"/>
  <c r="F40" i="6"/>
  <c r="G40" i="6" s="1"/>
  <c r="E40" i="6"/>
  <c r="E39" i="6"/>
  <c r="F38" i="6"/>
  <c r="G38" i="6" s="1"/>
  <c r="E38" i="6"/>
  <c r="F37" i="6"/>
  <c r="G37" i="6" s="1"/>
  <c r="E37" i="6"/>
  <c r="E36" i="6"/>
  <c r="F35" i="6"/>
  <c r="G35" i="6" s="1"/>
  <c r="E35" i="6"/>
  <c r="F34" i="6"/>
  <c r="F33" i="6"/>
  <c r="G33" i="6" s="1"/>
  <c r="E33" i="6"/>
  <c r="F32" i="6"/>
  <c r="G32" i="6" s="1"/>
  <c r="E32" i="6"/>
  <c r="F30" i="6"/>
  <c r="G30" i="6" s="1"/>
  <c r="E30" i="6"/>
  <c r="F28" i="6"/>
  <c r="G28" i="6" s="1"/>
  <c r="E28" i="6"/>
  <c r="E27" i="6"/>
  <c r="F25" i="6"/>
  <c r="G25" i="6" s="1"/>
  <c r="E25" i="6"/>
  <c r="F21" i="6"/>
  <c r="E21" i="6"/>
  <c r="F18" i="6"/>
  <c r="E18" i="6"/>
  <c r="F17" i="6"/>
  <c r="G17" i="6" s="1"/>
  <c r="F16" i="6"/>
  <c r="G16" i="6" s="1"/>
  <c r="E16" i="6"/>
  <c r="E14" i="6"/>
  <c r="E13" i="6"/>
  <c r="E12" i="6"/>
  <c r="E11" i="6"/>
  <c r="F8" i="6"/>
  <c r="G8" i="6" s="1"/>
  <c r="F6" i="6"/>
  <c r="G6" i="6" s="1"/>
  <c r="E6" i="6"/>
  <c r="AN79" i="5"/>
  <c r="AL79" i="5" s="1"/>
  <c r="AM79" i="5" s="1"/>
  <c r="AJ79" i="5"/>
  <c r="AH79" i="5"/>
  <c r="P79" i="5"/>
  <c r="X79" i="5" s="1"/>
  <c r="V79" i="5" s="1"/>
  <c r="L79" i="5"/>
  <c r="J79" i="5"/>
  <c r="H79" i="5"/>
  <c r="D79" i="5"/>
  <c r="B79" i="5"/>
  <c r="R79" i="5" s="1"/>
  <c r="Z86" i="5"/>
  <c r="AF86" i="5"/>
  <c r="AF30" i="5"/>
  <c r="AF49" i="5" s="1"/>
  <c r="AF51" i="5"/>
  <c r="AF12" i="5"/>
  <c r="AF10" i="5" s="1"/>
  <c r="AD10" i="5" s="1"/>
  <c r="AF28" i="5"/>
  <c r="AF19" i="5"/>
  <c r="AF53" i="5"/>
  <c r="AF60" i="5" s="1"/>
  <c r="AF55" i="5"/>
  <c r="AD86" i="5"/>
  <c r="AB30" i="5"/>
  <c r="AB49" i="5" s="1"/>
  <c r="AB51" i="5"/>
  <c r="AB12" i="5"/>
  <c r="AB10" i="5"/>
  <c r="AB28" i="5"/>
  <c r="AB52" i="5" s="1"/>
  <c r="AB84" i="5" s="1"/>
  <c r="AB87" i="5" s="1"/>
  <c r="AB19" i="5"/>
  <c r="AB53" i="5"/>
  <c r="AB60" i="5" s="1"/>
  <c r="AB55" i="5"/>
  <c r="AB56" i="5"/>
  <c r="AB86" i="5"/>
  <c r="Z12" i="5"/>
  <c r="Z10" i="5"/>
  <c r="Z28" i="5" s="1"/>
  <c r="Z19" i="5"/>
  <c r="Z30" i="5"/>
  <c r="Z49" i="5"/>
  <c r="Z51" i="5"/>
  <c r="Z53" i="5"/>
  <c r="Z55" i="5"/>
  <c r="Z56" i="5"/>
  <c r="X86" i="5"/>
  <c r="V86" i="5"/>
  <c r="T86" i="5"/>
  <c r="R86" i="5"/>
  <c r="H61" i="5"/>
  <c r="X61" i="5"/>
  <c r="P61" i="5"/>
  <c r="H62" i="5"/>
  <c r="P62" i="5"/>
  <c r="H63" i="5"/>
  <c r="X63" i="5" s="1"/>
  <c r="V63" i="5" s="1"/>
  <c r="W63" i="5" s="1"/>
  <c r="P63" i="5"/>
  <c r="H64" i="5"/>
  <c r="X64" i="5" s="1"/>
  <c r="V64" i="5" s="1"/>
  <c r="W64" i="5" s="1"/>
  <c r="P64" i="5"/>
  <c r="H65" i="5"/>
  <c r="X65" i="5" s="1"/>
  <c r="V65" i="5" s="1"/>
  <c r="P65" i="5"/>
  <c r="H66" i="5"/>
  <c r="P66" i="5"/>
  <c r="H67" i="5"/>
  <c r="P67" i="5"/>
  <c r="X67" i="5"/>
  <c r="H68" i="5"/>
  <c r="P68" i="5"/>
  <c r="H69" i="5"/>
  <c r="X69" i="5" s="1"/>
  <c r="P69" i="5"/>
  <c r="N69" i="5" s="1"/>
  <c r="H70" i="5"/>
  <c r="P70" i="5"/>
  <c r="X70" i="5"/>
  <c r="H71" i="5"/>
  <c r="P71" i="5"/>
  <c r="H72" i="5"/>
  <c r="P72" i="5"/>
  <c r="X72" i="5"/>
  <c r="H73" i="5"/>
  <c r="P73" i="5"/>
  <c r="X73" i="5"/>
  <c r="H74" i="5"/>
  <c r="X74" i="5" s="1"/>
  <c r="P74" i="5"/>
  <c r="H75" i="5"/>
  <c r="X75" i="5"/>
  <c r="P75" i="5"/>
  <c r="H76" i="5"/>
  <c r="P76" i="5"/>
  <c r="H77" i="5"/>
  <c r="X77" i="5" s="1"/>
  <c r="P77" i="5"/>
  <c r="H78" i="5"/>
  <c r="P78" i="5"/>
  <c r="H80" i="5"/>
  <c r="X80" i="5"/>
  <c r="P80" i="5"/>
  <c r="H81" i="5"/>
  <c r="X81" i="5" s="1"/>
  <c r="P81" i="5"/>
  <c r="H82" i="5"/>
  <c r="X82" i="5" s="1"/>
  <c r="P82" i="5"/>
  <c r="H29" i="5"/>
  <c r="H49" i="5" s="1"/>
  <c r="H30" i="5"/>
  <c r="H31" i="5"/>
  <c r="H32" i="5"/>
  <c r="H33" i="5"/>
  <c r="H34" i="5"/>
  <c r="H35" i="5"/>
  <c r="H36" i="5"/>
  <c r="H37" i="5"/>
  <c r="H38" i="5"/>
  <c r="H39" i="5"/>
  <c r="H40" i="5"/>
  <c r="H41" i="5"/>
  <c r="H42" i="5"/>
  <c r="H43" i="5"/>
  <c r="H44" i="5"/>
  <c r="H45" i="5"/>
  <c r="H46" i="5"/>
  <c r="H47" i="5"/>
  <c r="H48" i="5"/>
  <c r="H50" i="5"/>
  <c r="H51" i="5"/>
  <c r="H5" i="5"/>
  <c r="H6" i="5"/>
  <c r="H7" i="5"/>
  <c r="H8" i="5"/>
  <c r="H9" i="5"/>
  <c r="H11" i="5"/>
  <c r="H12" i="5"/>
  <c r="H13" i="5"/>
  <c r="H14" i="5"/>
  <c r="H15" i="5"/>
  <c r="H16" i="5"/>
  <c r="H17" i="5"/>
  <c r="H18" i="5"/>
  <c r="H19" i="5"/>
  <c r="H20" i="5"/>
  <c r="H21" i="5"/>
  <c r="H22" i="5"/>
  <c r="H23" i="5"/>
  <c r="H24" i="5"/>
  <c r="H25" i="5"/>
  <c r="H26" i="5"/>
  <c r="H27" i="5"/>
  <c r="P29" i="5"/>
  <c r="P30" i="5"/>
  <c r="P31" i="5"/>
  <c r="P32" i="5"/>
  <c r="P33" i="5"/>
  <c r="P34" i="5"/>
  <c r="P35" i="5"/>
  <c r="P36" i="5"/>
  <c r="P37" i="5"/>
  <c r="P38" i="5"/>
  <c r="P39" i="5"/>
  <c r="P40" i="5"/>
  <c r="P41" i="5"/>
  <c r="P42" i="5"/>
  <c r="P43" i="5"/>
  <c r="P44" i="5"/>
  <c r="P45" i="5"/>
  <c r="P46" i="5"/>
  <c r="P47" i="5"/>
  <c r="P48" i="5"/>
  <c r="P50" i="5"/>
  <c r="P51" i="5"/>
  <c r="X51" i="5" s="1"/>
  <c r="P5" i="5"/>
  <c r="P6" i="5"/>
  <c r="P7" i="5"/>
  <c r="P8" i="5"/>
  <c r="P9" i="5"/>
  <c r="P11" i="5"/>
  <c r="P12" i="5"/>
  <c r="X12" i="5" s="1"/>
  <c r="V12" i="5" s="1"/>
  <c r="P13" i="5"/>
  <c r="P14" i="5"/>
  <c r="P15" i="5"/>
  <c r="P16" i="5"/>
  <c r="P17" i="5"/>
  <c r="P18" i="5"/>
  <c r="P19" i="5"/>
  <c r="P20" i="5"/>
  <c r="P21" i="5"/>
  <c r="P22" i="5"/>
  <c r="P23" i="5"/>
  <c r="P24" i="5"/>
  <c r="P25" i="5"/>
  <c r="P26" i="5"/>
  <c r="P27" i="5"/>
  <c r="H53" i="5"/>
  <c r="P53" i="5"/>
  <c r="H54" i="5"/>
  <c r="P54" i="5"/>
  <c r="H55" i="5"/>
  <c r="X55" i="5" s="1"/>
  <c r="P55" i="5"/>
  <c r="H56" i="5"/>
  <c r="X56" i="5" s="1"/>
  <c r="P56" i="5"/>
  <c r="H57" i="5"/>
  <c r="P57" i="5"/>
  <c r="H58" i="5"/>
  <c r="X58" i="5" s="1"/>
  <c r="P58" i="5"/>
  <c r="H59" i="5"/>
  <c r="X59" i="5" s="1"/>
  <c r="P59" i="5"/>
  <c r="T79" i="5"/>
  <c r="D61" i="5"/>
  <c r="T61" i="5" s="1"/>
  <c r="L61" i="5"/>
  <c r="V61" i="5"/>
  <c r="D62" i="5"/>
  <c r="L62" i="5"/>
  <c r="T62" i="5"/>
  <c r="D63" i="5"/>
  <c r="T63" i="5" s="1"/>
  <c r="L63" i="5"/>
  <c r="D64" i="5"/>
  <c r="T64" i="5" s="1"/>
  <c r="L64" i="5"/>
  <c r="D65" i="5"/>
  <c r="L65" i="5"/>
  <c r="T65" i="5" s="1"/>
  <c r="D66" i="5"/>
  <c r="L66" i="5"/>
  <c r="D67" i="5"/>
  <c r="T67" i="5" s="1"/>
  <c r="L67" i="5"/>
  <c r="D68" i="5"/>
  <c r="L68" i="5"/>
  <c r="D69" i="5"/>
  <c r="L69" i="5"/>
  <c r="D70" i="5"/>
  <c r="L70" i="5"/>
  <c r="D71" i="5"/>
  <c r="T71" i="5" s="1"/>
  <c r="L71" i="5"/>
  <c r="D72" i="5"/>
  <c r="L72" i="5"/>
  <c r="D73" i="5"/>
  <c r="T73" i="5" s="1"/>
  <c r="V73" i="5" s="1"/>
  <c r="L73" i="5"/>
  <c r="D74" i="5"/>
  <c r="L74" i="5"/>
  <c r="N74" i="5" s="1"/>
  <c r="D75" i="5"/>
  <c r="T75" i="5" s="1"/>
  <c r="L75" i="5"/>
  <c r="D76" i="5"/>
  <c r="L76" i="5"/>
  <c r="D77" i="5"/>
  <c r="T77" i="5"/>
  <c r="L77" i="5"/>
  <c r="D78" i="5"/>
  <c r="L78" i="5"/>
  <c r="D80" i="5"/>
  <c r="L80" i="5"/>
  <c r="N80" i="5" s="1"/>
  <c r="O80" i="5" s="1"/>
  <c r="D81" i="5"/>
  <c r="L81" i="5"/>
  <c r="D82" i="5"/>
  <c r="T82" i="5" s="1"/>
  <c r="L82" i="5"/>
  <c r="D29" i="5"/>
  <c r="D30" i="5"/>
  <c r="D31" i="5"/>
  <c r="D32" i="5"/>
  <c r="D33" i="5"/>
  <c r="D34" i="5"/>
  <c r="D35" i="5"/>
  <c r="D36" i="5"/>
  <c r="D37" i="5"/>
  <c r="D38" i="5"/>
  <c r="D39" i="5"/>
  <c r="D40" i="5"/>
  <c r="D41" i="5"/>
  <c r="D42" i="5"/>
  <c r="D43" i="5"/>
  <c r="D44" i="5"/>
  <c r="D45" i="5"/>
  <c r="D46" i="5"/>
  <c r="T46" i="5" s="1"/>
  <c r="D47" i="5"/>
  <c r="D48" i="5"/>
  <c r="D50" i="5"/>
  <c r="D51" i="5"/>
  <c r="D5" i="5"/>
  <c r="D6" i="5"/>
  <c r="D7" i="5"/>
  <c r="D8" i="5"/>
  <c r="T8" i="5" s="1"/>
  <c r="BK8" i="5" s="1"/>
  <c r="D9" i="5"/>
  <c r="D11" i="5"/>
  <c r="D10" i="5"/>
  <c r="D28" i="5" s="1"/>
  <c r="D12" i="5"/>
  <c r="D13" i="5"/>
  <c r="D14" i="5"/>
  <c r="D15" i="5"/>
  <c r="T15" i="5" s="1"/>
  <c r="D16" i="5"/>
  <c r="D17" i="5"/>
  <c r="D18" i="5"/>
  <c r="D19" i="5"/>
  <c r="D20" i="5"/>
  <c r="D21" i="5"/>
  <c r="D22" i="5"/>
  <c r="D23" i="5"/>
  <c r="D24" i="5"/>
  <c r="D25" i="5"/>
  <c r="D26" i="5"/>
  <c r="D27" i="5"/>
  <c r="L29" i="5"/>
  <c r="L30" i="5"/>
  <c r="L31" i="5"/>
  <c r="L32" i="5"/>
  <c r="T32" i="5" s="1"/>
  <c r="L33" i="5"/>
  <c r="L34" i="5"/>
  <c r="L35" i="5"/>
  <c r="L36" i="5"/>
  <c r="L37" i="5"/>
  <c r="L38" i="5"/>
  <c r="L39" i="5"/>
  <c r="L40" i="5"/>
  <c r="T40" i="5" s="1"/>
  <c r="L41" i="5"/>
  <c r="L42" i="5"/>
  <c r="L43" i="5"/>
  <c r="L44" i="5"/>
  <c r="L45" i="5"/>
  <c r="L46" i="5"/>
  <c r="L47" i="5"/>
  <c r="L48" i="5"/>
  <c r="T48" i="5" s="1"/>
  <c r="BK48" i="5" s="1"/>
  <c r="L50" i="5"/>
  <c r="L51" i="5"/>
  <c r="L5" i="5"/>
  <c r="L6" i="5"/>
  <c r="L7" i="5"/>
  <c r="L8" i="5"/>
  <c r="L9" i="5"/>
  <c r="L11" i="5"/>
  <c r="L12" i="5"/>
  <c r="L13" i="5"/>
  <c r="L14" i="5"/>
  <c r="L15" i="5"/>
  <c r="L16" i="5"/>
  <c r="L17" i="5"/>
  <c r="L18" i="5"/>
  <c r="L19" i="5"/>
  <c r="T19" i="5" s="1"/>
  <c r="V19" i="5" s="1"/>
  <c r="L20" i="5"/>
  <c r="L21" i="5"/>
  <c r="L22" i="5"/>
  <c r="L23" i="5"/>
  <c r="L24" i="5"/>
  <c r="L25" i="5"/>
  <c r="L26" i="5"/>
  <c r="L27" i="5"/>
  <c r="D53" i="5"/>
  <c r="L53" i="5"/>
  <c r="T53" i="5"/>
  <c r="D54" i="5"/>
  <c r="T54" i="5" s="1"/>
  <c r="BK54" i="5" s="1"/>
  <c r="BL54" i="5" s="1"/>
  <c r="L54" i="5"/>
  <c r="D55" i="5"/>
  <c r="T55" i="5" s="1"/>
  <c r="L55" i="5"/>
  <c r="L60" i="5" s="1"/>
  <c r="D56" i="5"/>
  <c r="L56" i="5"/>
  <c r="T56" i="5" s="1"/>
  <c r="D57" i="5"/>
  <c r="L57" i="5"/>
  <c r="D58" i="5"/>
  <c r="L58" i="5"/>
  <c r="D59" i="5"/>
  <c r="T59" i="5" s="1"/>
  <c r="L59" i="5"/>
  <c r="B61" i="5"/>
  <c r="J61" i="5"/>
  <c r="B62" i="5"/>
  <c r="J62" i="5"/>
  <c r="R62" i="5"/>
  <c r="B63" i="5"/>
  <c r="R63" i="5" s="1"/>
  <c r="J63" i="5"/>
  <c r="B64" i="5"/>
  <c r="R64" i="5"/>
  <c r="J64" i="5"/>
  <c r="B65" i="5"/>
  <c r="R65" i="5"/>
  <c r="J65" i="5"/>
  <c r="B66" i="5"/>
  <c r="R66" i="5" s="1"/>
  <c r="J66" i="5"/>
  <c r="B67" i="5"/>
  <c r="R67" i="5" s="1"/>
  <c r="J67" i="5"/>
  <c r="B68" i="5"/>
  <c r="R68" i="5" s="1"/>
  <c r="J68" i="5"/>
  <c r="B69" i="5"/>
  <c r="J69" i="5"/>
  <c r="B70" i="5"/>
  <c r="J70" i="5"/>
  <c r="R70" i="5"/>
  <c r="B71" i="5"/>
  <c r="R71" i="5" s="1"/>
  <c r="J71" i="5"/>
  <c r="B72" i="5"/>
  <c r="R72" i="5"/>
  <c r="J72" i="5"/>
  <c r="B73" i="5"/>
  <c r="R73" i="5"/>
  <c r="J73" i="5"/>
  <c r="B74" i="5"/>
  <c r="R74" i="5" s="1"/>
  <c r="J74" i="5"/>
  <c r="B75" i="5"/>
  <c r="R75" i="5" s="1"/>
  <c r="J75" i="5"/>
  <c r="B76" i="5"/>
  <c r="R76" i="5" s="1"/>
  <c r="J76" i="5"/>
  <c r="B77" i="5"/>
  <c r="R77" i="5" s="1"/>
  <c r="J77" i="5"/>
  <c r="B78" i="5"/>
  <c r="J78" i="5"/>
  <c r="R78" i="5"/>
  <c r="B80" i="5"/>
  <c r="R80" i="5" s="1"/>
  <c r="J80" i="5"/>
  <c r="B81" i="5"/>
  <c r="R81" i="5" s="1"/>
  <c r="J81" i="5"/>
  <c r="B82" i="5"/>
  <c r="R82" i="5"/>
  <c r="J82" i="5"/>
  <c r="B29" i="5"/>
  <c r="B30" i="5"/>
  <c r="B31" i="5"/>
  <c r="B32" i="5"/>
  <c r="B33" i="5"/>
  <c r="B34" i="5"/>
  <c r="B35" i="5"/>
  <c r="B36" i="5"/>
  <c r="B37" i="5"/>
  <c r="B38" i="5"/>
  <c r="B39" i="5"/>
  <c r="B40" i="5"/>
  <c r="B41" i="5"/>
  <c r="B42" i="5"/>
  <c r="B43" i="5"/>
  <c r="B44" i="5"/>
  <c r="B45" i="5"/>
  <c r="B46" i="5"/>
  <c r="B47" i="5"/>
  <c r="B48" i="5"/>
  <c r="B50" i="5"/>
  <c r="B51" i="5"/>
  <c r="B5" i="5"/>
  <c r="B6" i="5"/>
  <c r="B7" i="5"/>
  <c r="B8" i="5"/>
  <c r="B9" i="5"/>
  <c r="B11" i="5"/>
  <c r="B10" i="5" s="1"/>
  <c r="B12" i="5"/>
  <c r="B13" i="5"/>
  <c r="B14" i="5"/>
  <c r="B15" i="5"/>
  <c r="B16" i="5"/>
  <c r="B17" i="5"/>
  <c r="B18" i="5"/>
  <c r="R18" i="5" s="1"/>
  <c r="B19" i="5"/>
  <c r="B20" i="5"/>
  <c r="B21" i="5"/>
  <c r="B22" i="5"/>
  <c r="B23" i="5"/>
  <c r="B24" i="5"/>
  <c r="B25" i="5"/>
  <c r="B26" i="5"/>
  <c r="B27" i="5"/>
  <c r="J29" i="5"/>
  <c r="J30" i="5"/>
  <c r="J31" i="5"/>
  <c r="J32" i="5"/>
  <c r="J33" i="5"/>
  <c r="J34" i="5"/>
  <c r="J35" i="5"/>
  <c r="J36" i="5"/>
  <c r="J37" i="5"/>
  <c r="J38" i="5"/>
  <c r="J39" i="5"/>
  <c r="J40" i="5"/>
  <c r="J41" i="5"/>
  <c r="J42" i="5"/>
  <c r="J43" i="5"/>
  <c r="J44" i="5"/>
  <c r="J45" i="5"/>
  <c r="J46" i="5"/>
  <c r="J47" i="5"/>
  <c r="J48" i="5"/>
  <c r="J50" i="5"/>
  <c r="J51" i="5"/>
  <c r="J5" i="5"/>
  <c r="J6" i="5"/>
  <c r="J7" i="5"/>
  <c r="J8" i="5"/>
  <c r="J9" i="5"/>
  <c r="J11" i="5"/>
  <c r="J12" i="5"/>
  <c r="J13" i="5"/>
  <c r="J14" i="5"/>
  <c r="J15" i="5"/>
  <c r="J16" i="5"/>
  <c r="J17" i="5"/>
  <c r="J18" i="5"/>
  <c r="J19" i="5"/>
  <c r="J20" i="5"/>
  <c r="J21" i="5"/>
  <c r="J22" i="5"/>
  <c r="J23" i="5"/>
  <c r="J24" i="5"/>
  <c r="J25" i="5"/>
  <c r="J26" i="5"/>
  <c r="J27" i="5"/>
  <c r="B53" i="5"/>
  <c r="J53" i="5"/>
  <c r="J60" i="5" s="1"/>
  <c r="M60" i="5" s="1"/>
  <c r="B54" i="5"/>
  <c r="R54" i="5"/>
  <c r="J54" i="5"/>
  <c r="B55" i="5"/>
  <c r="J55" i="5"/>
  <c r="B56" i="5"/>
  <c r="R56" i="5" s="1"/>
  <c r="J56" i="5"/>
  <c r="B57" i="5"/>
  <c r="R57" i="5" s="1"/>
  <c r="BG57" i="5" s="1"/>
  <c r="J57" i="5"/>
  <c r="B58" i="5"/>
  <c r="J58" i="5"/>
  <c r="B59" i="5"/>
  <c r="R59" i="5" s="1"/>
  <c r="J59" i="5"/>
  <c r="P86" i="5"/>
  <c r="N86" i="5"/>
  <c r="L86" i="5"/>
  <c r="J86" i="5"/>
  <c r="N79" i="5"/>
  <c r="N61" i="5"/>
  <c r="N62" i="5"/>
  <c r="N63" i="5"/>
  <c r="N64" i="5"/>
  <c r="N65" i="5"/>
  <c r="N67" i="5"/>
  <c r="N68" i="5"/>
  <c r="N70" i="5"/>
  <c r="N72" i="5"/>
  <c r="N73" i="5"/>
  <c r="N75" i="5"/>
  <c r="N76" i="5"/>
  <c r="N77" i="5"/>
  <c r="N81" i="5"/>
  <c r="N82" i="5"/>
  <c r="H86" i="5"/>
  <c r="F79" i="5"/>
  <c r="F61" i="5"/>
  <c r="F63" i="5"/>
  <c r="F64" i="5"/>
  <c r="F65" i="5"/>
  <c r="F67" i="5"/>
  <c r="F73" i="5"/>
  <c r="F75" i="5"/>
  <c r="F77" i="5"/>
  <c r="F80" i="5"/>
  <c r="F82" i="5"/>
  <c r="F86" i="5"/>
  <c r="D86" i="5"/>
  <c r="B86" i="5"/>
  <c r="BO86" i="5"/>
  <c r="BM86" i="5"/>
  <c r="BK86" i="5"/>
  <c r="BG86" i="5"/>
  <c r="BF86" i="5"/>
  <c r="BF82" i="5"/>
  <c r="BF81" i="5"/>
  <c r="BF80" i="5"/>
  <c r="BF79" i="5"/>
  <c r="BF78" i="5"/>
  <c r="BF77" i="5"/>
  <c r="BF76" i="5"/>
  <c r="BF75" i="5"/>
  <c r="BF74" i="5"/>
  <c r="BF73" i="5"/>
  <c r="BF72" i="5"/>
  <c r="BF71" i="5"/>
  <c r="BF70" i="5"/>
  <c r="BF69" i="5"/>
  <c r="BF68" i="5"/>
  <c r="BF67" i="5"/>
  <c r="BF66" i="5"/>
  <c r="BF65" i="5"/>
  <c r="BF64" i="5"/>
  <c r="BF63" i="5"/>
  <c r="BF62" i="5"/>
  <c r="BF61" i="5"/>
  <c r="BF59" i="5"/>
  <c r="BF58" i="5"/>
  <c r="BF57" i="5"/>
  <c r="BF56" i="5"/>
  <c r="BF55" i="5"/>
  <c r="BF54" i="5"/>
  <c r="BF53" i="5"/>
  <c r="BF60" i="5"/>
  <c r="BF51" i="5"/>
  <c r="BF50" i="5"/>
  <c r="BF48" i="5"/>
  <c r="BF47" i="5"/>
  <c r="BF46" i="5"/>
  <c r="BF45" i="5"/>
  <c r="BF44" i="5"/>
  <c r="BF43" i="5"/>
  <c r="BF42" i="5"/>
  <c r="BF41" i="5"/>
  <c r="BF40" i="5"/>
  <c r="BF39" i="5"/>
  <c r="BF38" i="5"/>
  <c r="BF37" i="5"/>
  <c r="BF36" i="5"/>
  <c r="BF35" i="5"/>
  <c r="BF34" i="5"/>
  <c r="BF33" i="5"/>
  <c r="BF32" i="5"/>
  <c r="BF31" i="5"/>
  <c r="BF30" i="5"/>
  <c r="BF29" i="5"/>
  <c r="BF49" i="5" s="1"/>
  <c r="BF27" i="5"/>
  <c r="BF26" i="5"/>
  <c r="BF25" i="5"/>
  <c r="BF24" i="5"/>
  <c r="BF23" i="5"/>
  <c r="BF22" i="5"/>
  <c r="BF21" i="5"/>
  <c r="BF20" i="5"/>
  <c r="BF19" i="5"/>
  <c r="BF18" i="5"/>
  <c r="BF17" i="5"/>
  <c r="BF16" i="5"/>
  <c r="BF15" i="5"/>
  <c r="BF14" i="5"/>
  <c r="BF13" i="5"/>
  <c r="BF12" i="5"/>
  <c r="BF11" i="5"/>
  <c r="BF9" i="5"/>
  <c r="BF8" i="5"/>
  <c r="BF7" i="5"/>
  <c r="BF6" i="5"/>
  <c r="BF5" i="5"/>
  <c r="BF10" i="5"/>
  <c r="BF28" i="5" s="1"/>
  <c r="BF52" i="5" s="1"/>
  <c r="BF84" i="5" s="1"/>
  <c r="AV51" i="5"/>
  <c r="AR51" i="5"/>
  <c r="AP51" i="5"/>
  <c r="AV50" i="5"/>
  <c r="AR50" i="5"/>
  <c r="AP50" i="5"/>
  <c r="AV48" i="5"/>
  <c r="AT48" i="5"/>
  <c r="AU48" i="5" s="1"/>
  <c r="AR48" i="5"/>
  <c r="AP48" i="5"/>
  <c r="AV47" i="5"/>
  <c r="AR47" i="5"/>
  <c r="AP47" i="5"/>
  <c r="AV46" i="5"/>
  <c r="AR46" i="5"/>
  <c r="AT46" i="5" s="1"/>
  <c r="AU46" i="5" s="1"/>
  <c r="AP46" i="5"/>
  <c r="AV45" i="5"/>
  <c r="AR45" i="5"/>
  <c r="AP45" i="5"/>
  <c r="AV44" i="5"/>
  <c r="AR44" i="5"/>
  <c r="AP44" i="5"/>
  <c r="AV43" i="5"/>
  <c r="AR43" i="5"/>
  <c r="AP43" i="5"/>
  <c r="AV42" i="5"/>
  <c r="AR42" i="5"/>
  <c r="AP42" i="5"/>
  <c r="AV41" i="5"/>
  <c r="AR41" i="5"/>
  <c r="AP41" i="5"/>
  <c r="AV40" i="5"/>
  <c r="AT40" i="5" s="1"/>
  <c r="AU40" i="5" s="1"/>
  <c r="AR40" i="5"/>
  <c r="AP40" i="5"/>
  <c r="AV39" i="5"/>
  <c r="AR39" i="5"/>
  <c r="AP39" i="5"/>
  <c r="AS39" i="5" s="1"/>
  <c r="AV38" i="5"/>
  <c r="AR38" i="5"/>
  <c r="AP38" i="5"/>
  <c r="AV37" i="5"/>
  <c r="AR37" i="5"/>
  <c r="AP37" i="5"/>
  <c r="AV36" i="5"/>
  <c r="AR36" i="5"/>
  <c r="AP36" i="5"/>
  <c r="AV35" i="5"/>
  <c r="AR35" i="5"/>
  <c r="AP35" i="5"/>
  <c r="AV34" i="5"/>
  <c r="AR34" i="5"/>
  <c r="AP34" i="5"/>
  <c r="AV33" i="5"/>
  <c r="AT33" i="5" s="1"/>
  <c r="AU33" i="5" s="1"/>
  <c r="AR33" i="5"/>
  <c r="AP33" i="5"/>
  <c r="AV32" i="5"/>
  <c r="AR32" i="5"/>
  <c r="AP32" i="5"/>
  <c r="AV31" i="5"/>
  <c r="AR31" i="5"/>
  <c r="AP31" i="5"/>
  <c r="AS31" i="5" s="1"/>
  <c r="AV30" i="5"/>
  <c r="AR30" i="5"/>
  <c r="AP30" i="5"/>
  <c r="AV29" i="5"/>
  <c r="AR29" i="5"/>
  <c r="AP29" i="5"/>
  <c r="AV27" i="5"/>
  <c r="AR27" i="5"/>
  <c r="AP27" i="5"/>
  <c r="AV26" i="5"/>
  <c r="AR26" i="5"/>
  <c r="AS26" i="5" s="1"/>
  <c r="AP26" i="5"/>
  <c r="AV25" i="5"/>
  <c r="AR25" i="5"/>
  <c r="AP25" i="5"/>
  <c r="AS25" i="5" s="1"/>
  <c r="AV24" i="5"/>
  <c r="AR24" i="5"/>
  <c r="AP24" i="5"/>
  <c r="AV23" i="5"/>
  <c r="AT23" i="5" s="1"/>
  <c r="AU23" i="5" s="1"/>
  <c r="AR23" i="5"/>
  <c r="AP23" i="5"/>
  <c r="AS23" i="5" s="1"/>
  <c r="AV22" i="5"/>
  <c r="AR22" i="5"/>
  <c r="AP22" i="5"/>
  <c r="AS22" i="5" s="1"/>
  <c r="AV21" i="5"/>
  <c r="AR21" i="5"/>
  <c r="AP21" i="5"/>
  <c r="AV20" i="5"/>
  <c r="AR20" i="5"/>
  <c r="AT20" i="5" s="1"/>
  <c r="AU20" i="5" s="1"/>
  <c r="AP20" i="5"/>
  <c r="AV19" i="5"/>
  <c r="AR19" i="5"/>
  <c r="AT19" i="5" s="1"/>
  <c r="AU19" i="5" s="1"/>
  <c r="AP19" i="5"/>
  <c r="AV18" i="5"/>
  <c r="AR18" i="5"/>
  <c r="AP18" i="5"/>
  <c r="AV17" i="5"/>
  <c r="AT17" i="5" s="1"/>
  <c r="AU17" i="5" s="1"/>
  <c r="AR17" i="5"/>
  <c r="AP17" i="5"/>
  <c r="AV16" i="5"/>
  <c r="AT16" i="5" s="1"/>
  <c r="AU16" i="5" s="1"/>
  <c r="AR16" i="5"/>
  <c r="AP16" i="5"/>
  <c r="AV15" i="5"/>
  <c r="AT15" i="5" s="1"/>
  <c r="AU15" i="5" s="1"/>
  <c r="AR15" i="5"/>
  <c r="AS15" i="5" s="1"/>
  <c r="AP15" i="5"/>
  <c r="AV14" i="5"/>
  <c r="AR14" i="5"/>
  <c r="AR10" i="5" s="1"/>
  <c r="AP14" i="5"/>
  <c r="AV13" i="5"/>
  <c r="AR13" i="5"/>
  <c r="AP13" i="5"/>
  <c r="AV12" i="5"/>
  <c r="AT12" i="5" s="1"/>
  <c r="AU12" i="5" s="1"/>
  <c r="AR12" i="5"/>
  <c r="AP12" i="5"/>
  <c r="AV11" i="5"/>
  <c r="AT11" i="5" s="1"/>
  <c r="AU11" i="5" s="1"/>
  <c r="AR11" i="5"/>
  <c r="AP11" i="5"/>
  <c r="AV9" i="5"/>
  <c r="AR9" i="5"/>
  <c r="AP9" i="5"/>
  <c r="AV8" i="5"/>
  <c r="AR8" i="5"/>
  <c r="AP8" i="5"/>
  <c r="AU8" i="5" s="1"/>
  <c r="AV7" i="5"/>
  <c r="AR7" i="5"/>
  <c r="AP7" i="5"/>
  <c r="AV6" i="5"/>
  <c r="AT6" i="5"/>
  <c r="AU6" i="5" s="1"/>
  <c r="AR6" i="5"/>
  <c r="AP6" i="5"/>
  <c r="AS6" i="5" s="1"/>
  <c r="AV5" i="5"/>
  <c r="AR5" i="5"/>
  <c r="AP5" i="5"/>
  <c r="AT51" i="5"/>
  <c r="AU51" i="5"/>
  <c r="AS51" i="5"/>
  <c r="AT50" i="5"/>
  <c r="AU50" i="5"/>
  <c r="AS50" i="5"/>
  <c r="AS48" i="5"/>
  <c r="AT47" i="5"/>
  <c r="AU47" i="5" s="1"/>
  <c r="AS47" i="5"/>
  <c r="AT45" i="5"/>
  <c r="AU45" i="5" s="1"/>
  <c r="AS45" i="5"/>
  <c r="AT44" i="5"/>
  <c r="AU44" i="5" s="1"/>
  <c r="AS44" i="5"/>
  <c r="AT42" i="5"/>
  <c r="AU42" i="5" s="1"/>
  <c r="AS42" i="5"/>
  <c r="AT41" i="5"/>
  <c r="AS40" i="5"/>
  <c r="AT39" i="5"/>
  <c r="AU39" i="5" s="1"/>
  <c r="AT38" i="5"/>
  <c r="AT37" i="5"/>
  <c r="AU37" i="5"/>
  <c r="AS37" i="5"/>
  <c r="AT34" i="5"/>
  <c r="AU34" i="5"/>
  <c r="AS34" i="5"/>
  <c r="AS33" i="5"/>
  <c r="AS32" i="5"/>
  <c r="AT31" i="5"/>
  <c r="AT30" i="5"/>
  <c r="AT29" i="5"/>
  <c r="AU29" i="5" s="1"/>
  <c r="AS29" i="5"/>
  <c r="AV10" i="5"/>
  <c r="AV28" i="5" s="1"/>
  <c r="AT5" i="5"/>
  <c r="AT7" i="5"/>
  <c r="AT8" i="5"/>
  <c r="AT13" i="5"/>
  <c r="AT21" i="5"/>
  <c r="AT22" i="5"/>
  <c r="AU22" i="5" s="1"/>
  <c r="AT24" i="5"/>
  <c r="AT25" i="5"/>
  <c r="AT26" i="5"/>
  <c r="AU26" i="5" s="1"/>
  <c r="AU25" i="5"/>
  <c r="AU24" i="5"/>
  <c r="AS24" i="5"/>
  <c r="AS20" i="5"/>
  <c r="AS17" i="5"/>
  <c r="AS16" i="5"/>
  <c r="AS12" i="5"/>
  <c r="AS11" i="5"/>
  <c r="AU7" i="5"/>
  <c r="AS7" i="5"/>
  <c r="AU5" i="5"/>
  <c r="AS5" i="5"/>
  <c r="AN82" i="5"/>
  <c r="AJ82" i="5"/>
  <c r="AH82" i="5"/>
  <c r="AN81" i="5"/>
  <c r="AL81" i="5" s="1"/>
  <c r="AM81" i="5" s="1"/>
  <c r="AJ81" i="5"/>
  <c r="AH81" i="5"/>
  <c r="AN80" i="5"/>
  <c r="AJ80" i="5"/>
  <c r="AH80" i="5"/>
  <c r="AN78" i="5"/>
  <c r="AJ78" i="5"/>
  <c r="AH78" i="5"/>
  <c r="AN77" i="5"/>
  <c r="AJ77" i="5"/>
  <c r="AH77" i="5"/>
  <c r="AN76" i="5"/>
  <c r="AL76" i="5"/>
  <c r="AJ76" i="5"/>
  <c r="AH76" i="5"/>
  <c r="AN75" i="5"/>
  <c r="AJ75" i="5"/>
  <c r="AH75" i="5"/>
  <c r="AN74" i="5"/>
  <c r="AJ74" i="5"/>
  <c r="AH74" i="5"/>
  <c r="AN73" i="5"/>
  <c r="AJ73" i="5"/>
  <c r="AH73" i="5"/>
  <c r="AN72" i="5"/>
  <c r="AJ72" i="5"/>
  <c r="AH72" i="5"/>
  <c r="AN71" i="5"/>
  <c r="AJ71" i="5"/>
  <c r="AH71" i="5"/>
  <c r="AN70" i="5"/>
  <c r="AL70" i="5" s="1"/>
  <c r="AJ70" i="5"/>
  <c r="AH70" i="5"/>
  <c r="AN69" i="5"/>
  <c r="AJ69" i="5"/>
  <c r="AH69" i="5"/>
  <c r="AN68" i="5"/>
  <c r="AJ68" i="5"/>
  <c r="AH68" i="5"/>
  <c r="AN67" i="5"/>
  <c r="AJ67" i="5"/>
  <c r="AH67" i="5"/>
  <c r="AN66" i="5"/>
  <c r="AJ66" i="5"/>
  <c r="AH66" i="5"/>
  <c r="AN65" i="5"/>
  <c r="AJ65" i="5"/>
  <c r="AH65" i="5"/>
  <c r="AN64" i="5"/>
  <c r="AJ64" i="5"/>
  <c r="AH64" i="5"/>
  <c r="AN63" i="5"/>
  <c r="AJ63" i="5"/>
  <c r="AH63" i="5"/>
  <c r="AN62" i="5"/>
  <c r="AJ62" i="5"/>
  <c r="AH62" i="5"/>
  <c r="AN61" i="5"/>
  <c r="AJ61" i="5"/>
  <c r="AH61" i="5"/>
  <c r="AN59" i="5"/>
  <c r="AJ59" i="5"/>
  <c r="AH59" i="5"/>
  <c r="AN58" i="5"/>
  <c r="AJ58" i="5"/>
  <c r="AH58" i="5"/>
  <c r="AN57" i="5"/>
  <c r="AJ57" i="5"/>
  <c r="AH57" i="5"/>
  <c r="AN56" i="5"/>
  <c r="AJ56" i="5"/>
  <c r="AH56" i="5"/>
  <c r="AN55" i="5"/>
  <c r="AJ55" i="5"/>
  <c r="AH55" i="5"/>
  <c r="AN54" i="5"/>
  <c r="AJ54" i="5"/>
  <c r="AH54" i="5"/>
  <c r="AN53" i="5"/>
  <c r="AJ53" i="5"/>
  <c r="AH53" i="5"/>
  <c r="AN51" i="5"/>
  <c r="AJ51" i="5"/>
  <c r="AH51" i="5"/>
  <c r="AN50" i="5"/>
  <c r="AJ50" i="5"/>
  <c r="AH50" i="5"/>
  <c r="AN48" i="5"/>
  <c r="AJ48" i="5"/>
  <c r="AH48" i="5"/>
  <c r="AN47" i="5"/>
  <c r="AJ47" i="5"/>
  <c r="AH47" i="5"/>
  <c r="AN46" i="5"/>
  <c r="AJ46" i="5"/>
  <c r="AH46" i="5"/>
  <c r="AN45" i="5"/>
  <c r="AJ45" i="5"/>
  <c r="AH45" i="5"/>
  <c r="AN44" i="5"/>
  <c r="AJ44" i="5"/>
  <c r="AH44" i="5"/>
  <c r="BG44" i="5" s="1"/>
  <c r="BJ44" i="5" s="1"/>
  <c r="AN43" i="5"/>
  <c r="AJ43" i="5"/>
  <c r="AH43" i="5"/>
  <c r="AN42" i="5"/>
  <c r="AJ42" i="5"/>
  <c r="AH42" i="5"/>
  <c r="AN41" i="5"/>
  <c r="AL41" i="5"/>
  <c r="AM41" i="5" s="1"/>
  <c r="AJ41" i="5"/>
  <c r="AH41" i="5"/>
  <c r="AN40" i="5"/>
  <c r="AJ40" i="5"/>
  <c r="AH40" i="5"/>
  <c r="AN39" i="5"/>
  <c r="AJ39" i="5"/>
  <c r="BK39" i="5" s="1"/>
  <c r="AH39" i="5"/>
  <c r="AN38" i="5"/>
  <c r="AJ38" i="5"/>
  <c r="AH38" i="5"/>
  <c r="AN37" i="5"/>
  <c r="AJ37" i="5"/>
  <c r="AH37" i="5"/>
  <c r="AN36" i="5"/>
  <c r="AL36" i="5" s="1"/>
  <c r="AM36" i="5" s="1"/>
  <c r="AJ36" i="5"/>
  <c r="AH36" i="5"/>
  <c r="AN35" i="5"/>
  <c r="AJ35" i="5"/>
  <c r="AH35" i="5"/>
  <c r="AN34" i="5"/>
  <c r="AL34" i="5" s="1"/>
  <c r="AM34" i="5" s="1"/>
  <c r="AJ34" i="5"/>
  <c r="AH34" i="5"/>
  <c r="AN33" i="5"/>
  <c r="AL33" i="5" s="1"/>
  <c r="AM33" i="5" s="1"/>
  <c r="AJ33" i="5"/>
  <c r="AH33" i="5"/>
  <c r="AN32" i="5"/>
  <c r="AL32" i="5" s="1"/>
  <c r="AM32" i="5" s="1"/>
  <c r="AJ32" i="5"/>
  <c r="AH32" i="5"/>
  <c r="AN31" i="5"/>
  <c r="AJ31" i="5"/>
  <c r="AH31" i="5"/>
  <c r="AN30" i="5"/>
  <c r="AJ30" i="5"/>
  <c r="AH30" i="5"/>
  <c r="AN29" i="5"/>
  <c r="AJ29" i="5"/>
  <c r="AH29" i="5"/>
  <c r="AN27" i="5"/>
  <c r="AJ27" i="5"/>
  <c r="AH27" i="5"/>
  <c r="AN26" i="5"/>
  <c r="AJ26" i="5"/>
  <c r="AK26" i="5" s="1"/>
  <c r="AH26" i="5"/>
  <c r="AN25" i="5"/>
  <c r="AJ25" i="5"/>
  <c r="AH25" i="5"/>
  <c r="AN24" i="5"/>
  <c r="AJ24" i="5"/>
  <c r="AH24" i="5"/>
  <c r="AN23" i="5"/>
  <c r="AJ23" i="5"/>
  <c r="AH23" i="5"/>
  <c r="AN22" i="5"/>
  <c r="AJ22" i="5"/>
  <c r="AH22" i="5"/>
  <c r="AN21" i="5"/>
  <c r="AJ21" i="5"/>
  <c r="AH21" i="5"/>
  <c r="AN20" i="5"/>
  <c r="AJ20" i="5"/>
  <c r="AH20" i="5"/>
  <c r="AN19" i="5"/>
  <c r="AJ19" i="5"/>
  <c r="AH19" i="5"/>
  <c r="AN18" i="5"/>
  <c r="AJ18" i="5"/>
  <c r="AH18" i="5"/>
  <c r="AN17" i="5"/>
  <c r="AJ17" i="5"/>
  <c r="AH17" i="5"/>
  <c r="AN16" i="5"/>
  <c r="AL16" i="5"/>
  <c r="AM16" i="5" s="1"/>
  <c r="AJ16" i="5"/>
  <c r="AH16" i="5"/>
  <c r="AN15" i="5"/>
  <c r="AJ15" i="5"/>
  <c r="AH15" i="5"/>
  <c r="AN14" i="5"/>
  <c r="AJ14" i="5"/>
  <c r="AL14" i="5" s="1"/>
  <c r="AH14" i="5"/>
  <c r="AN13" i="5"/>
  <c r="AJ13" i="5"/>
  <c r="AH13" i="5"/>
  <c r="AN12" i="5"/>
  <c r="AJ12" i="5"/>
  <c r="AH12" i="5"/>
  <c r="AN11" i="5"/>
  <c r="AN10" i="5" s="1"/>
  <c r="AJ11" i="5"/>
  <c r="AH11" i="5"/>
  <c r="AN9" i="5"/>
  <c r="AL9" i="5" s="1"/>
  <c r="AM9" i="5" s="1"/>
  <c r="AJ9" i="5"/>
  <c r="AH9" i="5"/>
  <c r="AN8" i="5"/>
  <c r="AJ8" i="5"/>
  <c r="AH8" i="5"/>
  <c r="AK8" i="5" s="1"/>
  <c r="AN7" i="5"/>
  <c r="AJ7" i="5"/>
  <c r="AH7" i="5"/>
  <c r="AN6" i="5"/>
  <c r="AJ6" i="5"/>
  <c r="AH6" i="5"/>
  <c r="AN5" i="5"/>
  <c r="AJ5" i="5"/>
  <c r="AL5" i="5" s="1"/>
  <c r="AM5" i="5" s="1"/>
  <c r="AH5" i="5"/>
  <c r="AL61" i="5"/>
  <c r="AL64" i="5"/>
  <c r="AL66" i="5"/>
  <c r="AL67" i="5"/>
  <c r="AM67" i="5"/>
  <c r="AL69" i="5"/>
  <c r="AL72" i="5"/>
  <c r="AL74" i="5"/>
  <c r="AL75" i="5"/>
  <c r="AM75" i="5" s="1"/>
  <c r="AL77" i="5"/>
  <c r="AM77" i="5" s="1"/>
  <c r="AL78" i="5"/>
  <c r="AL82" i="5"/>
  <c r="AM82" i="5" s="1"/>
  <c r="AK82" i="5"/>
  <c r="AK81" i="5"/>
  <c r="AK79" i="5"/>
  <c r="AK77" i="5"/>
  <c r="AK75" i="5"/>
  <c r="AM72" i="5"/>
  <c r="AK72" i="5"/>
  <c r="AK70" i="5"/>
  <c r="AM69" i="5"/>
  <c r="AK69" i="5"/>
  <c r="AK67" i="5"/>
  <c r="AM64" i="5"/>
  <c r="AK64" i="5"/>
  <c r="AK62" i="5"/>
  <c r="AM61" i="5"/>
  <c r="AK61" i="5"/>
  <c r="AL58" i="5"/>
  <c r="AM58" i="5" s="1"/>
  <c r="AK58" i="5"/>
  <c r="AL57" i="5"/>
  <c r="AM57" i="5"/>
  <c r="AL55" i="5"/>
  <c r="AM55" i="5" s="1"/>
  <c r="AK55" i="5"/>
  <c r="AL54" i="5"/>
  <c r="AM54" i="5"/>
  <c r="AK53" i="5"/>
  <c r="AL51" i="5"/>
  <c r="AM51" i="5" s="1"/>
  <c r="AK51" i="5"/>
  <c r="AL50" i="5"/>
  <c r="AL48" i="5"/>
  <c r="AM48" i="5" s="1"/>
  <c r="AK48" i="5"/>
  <c r="AL47" i="5"/>
  <c r="AL45" i="5"/>
  <c r="AM45" i="5" s="1"/>
  <c r="AK45" i="5"/>
  <c r="AL43" i="5"/>
  <c r="AM43" i="5" s="1"/>
  <c r="AK43" i="5"/>
  <c r="AL42" i="5"/>
  <c r="AM42" i="5"/>
  <c r="AK42" i="5"/>
  <c r="AK41" i="5"/>
  <c r="AL40" i="5"/>
  <c r="AM40" i="5"/>
  <c r="AK40" i="5"/>
  <c r="AL39" i="5"/>
  <c r="AL38" i="5"/>
  <c r="AM38" i="5"/>
  <c r="AK38" i="5"/>
  <c r="AL37" i="5"/>
  <c r="AM37" i="5" s="1"/>
  <c r="AK37" i="5"/>
  <c r="AL35" i="5"/>
  <c r="AM35" i="5"/>
  <c r="AK35" i="5"/>
  <c r="AK34" i="5"/>
  <c r="AK33" i="5"/>
  <c r="AK32" i="5"/>
  <c r="AL31" i="5"/>
  <c r="AL30" i="5"/>
  <c r="AL29" i="5"/>
  <c r="AM29" i="5"/>
  <c r="AK29" i="5"/>
  <c r="AL6" i="5"/>
  <c r="AL8" i="5"/>
  <c r="AL12" i="5"/>
  <c r="AL13" i="5"/>
  <c r="AM13" i="5" s="1"/>
  <c r="AL15" i="5"/>
  <c r="AL17" i="5"/>
  <c r="AL20" i="5"/>
  <c r="AM20" i="5" s="1"/>
  <c r="AL22" i="5"/>
  <c r="AL23" i="5"/>
  <c r="AL25" i="5"/>
  <c r="AL26" i="5"/>
  <c r="AM26" i="5" s="1"/>
  <c r="AM25" i="5"/>
  <c r="AK25" i="5"/>
  <c r="AM23" i="5"/>
  <c r="AK23" i="5"/>
  <c r="AK21" i="5"/>
  <c r="AK20" i="5"/>
  <c r="AM17" i="5"/>
  <c r="AK17" i="5"/>
  <c r="AK16" i="5"/>
  <c r="AM15" i="5"/>
  <c r="AK15" i="5"/>
  <c r="AK13" i="5"/>
  <c r="AM12" i="5"/>
  <c r="AK12" i="5"/>
  <c r="AK9" i="5"/>
  <c r="AK7" i="5"/>
  <c r="AM6" i="5"/>
  <c r="AK6" i="5"/>
  <c r="T29" i="5"/>
  <c r="BK29" i="5" s="1"/>
  <c r="T31" i="5"/>
  <c r="BK31" i="5"/>
  <c r="BK32" i="5"/>
  <c r="T33" i="5"/>
  <c r="BK33" i="5" s="1"/>
  <c r="T34" i="5"/>
  <c r="BK34" i="5" s="1"/>
  <c r="T35" i="5"/>
  <c r="BK35" i="5"/>
  <c r="T36" i="5"/>
  <c r="BK36" i="5"/>
  <c r="T37" i="5"/>
  <c r="BK37" i="5" s="1"/>
  <c r="T38" i="5"/>
  <c r="BK38" i="5" s="1"/>
  <c r="T39" i="5"/>
  <c r="BK40" i="5"/>
  <c r="T41" i="5"/>
  <c r="BK41" i="5" s="1"/>
  <c r="T42" i="5"/>
  <c r="BK42" i="5" s="1"/>
  <c r="T43" i="5"/>
  <c r="BK43" i="5"/>
  <c r="T44" i="5"/>
  <c r="T45" i="5"/>
  <c r="BK45" i="5" s="1"/>
  <c r="T47" i="5"/>
  <c r="BK47" i="5"/>
  <c r="T30" i="5"/>
  <c r="X29" i="5"/>
  <c r="V29" i="5"/>
  <c r="BM29" i="5" s="1"/>
  <c r="X31" i="5"/>
  <c r="V31" i="5"/>
  <c r="BM31" i="5" s="1"/>
  <c r="X32" i="5"/>
  <c r="V32" i="5" s="1"/>
  <c r="X33" i="5"/>
  <c r="V33" i="5"/>
  <c r="BM33" i="5" s="1"/>
  <c r="X35" i="5"/>
  <c r="X36" i="5"/>
  <c r="X37" i="5"/>
  <c r="V37" i="5" s="1"/>
  <c r="BM37" i="5" s="1"/>
  <c r="X38" i="5"/>
  <c r="X39" i="5"/>
  <c r="V39" i="5" s="1"/>
  <c r="X40" i="5"/>
  <c r="V40" i="5" s="1"/>
  <c r="X42" i="5"/>
  <c r="X43" i="5"/>
  <c r="V43" i="5" s="1"/>
  <c r="X44" i="5"/>
  <c r="V44" i="5"/>
  <c r="X45" i="5"/>
  <c r="X46" i="5"/>
  <c r="V46" i="5"/>
  <c r="X47" i="5"/>
  <c r="V47" i="5"/>
  <c r="BM47" i="5"/>
  <c r="X48" i="5"/>
  <c r="X30" i="5"/>
  <c r="AD30" i="5"/>
  <c r="T50" i="5"/>
  <c r="BK50" i="5" s="1"/>
  <c r="T51" i="5"/>
  <c r="BK51" i="5" s="1"/>
  <c r="AD51" i="5"/>
  <c r="X5" i="5"/>
  <c r="T6" i="5"/>
  <c r="BK6" i="5"/>
  <c r="X6" i="5"/>
  <c r="V6" i="5"/>
  <c r="T7" i="5"/>
  <c r="BK7" i="5"/>
  <c r="X7" i="5"/>
  <c r="V7" i="5" s="1"/>
  <c r="T9" i="5"/>
  <c r="BK9" i="5" s="1"/>
  <c r="X9" i="5"/>
  <c r="V9" i="5" s="1"/>
  <c r="T11" i="5"/>
  <c r="BK11" i="5" s="1"/>
  <c r="T12" i="5"/>
  <c r="BK12" i="5"/>
  <c r="T13" i="5"/>
  <c r="BK13" i="5" s="1"/>
  <c r="X11" i="5"/>
  <c r="V11" i="5"/>
  <c r="W11" i="5" s="1"/>
  <c r="AD12" i="5"/>
  <c r="X13" i="5"/>
  <c r="V13" i="5" s="1"/>
  <c r="BM13" i="5" s="1"/>
  <c r="X14" i="5"/>
  <c r="X15" i="5"/>
  <c r="V15" i="5" s="1"/>
  <c r="BM15" i="5" s="1"/>
  <c r="BN15" i="5" s="1"/>
  <c r="T16" i="5"/>
  <c r="BK16" i="5"/>
  <c r="X16" i="5"/>
  <c r="V16" i="5"/>
  <c r="T17" i="5"/>
  <c r="BK17" i="5"/>
  <c r="T18" i="5"/>
  <c r="BK18" i="5" s="1"/>
  <c r="BM18" i="5"/>
  <c r="BO18" i="5"/>
  <c r="BK19" i="5"/>
  <c r="X19" i="5"/>
  <c r="AD19" i="5"/>
  <c r="T20" i="5"/>
  <c r="X20" i="5"/>
  <c r="T21" i="5"/>
  <c r="BK21" i="5" s="1"/>
  <c r="BL21" i="5" s="1"/>
  <c r="X21" i="5"/>
  <c r="V21" i="5"/>
  <c r="T22" i="5"/>
  <c r="BK22" i="5" s="1"/>
  <c r="X22" i="5"/>
  <c r="V22" i="5"/>
  <c r="BM22" i="5" s="1"/>
  <c r="T23" i="5"/>
  <c r="V23" i="5" s="1"/>
  <c r="BM23" i="5" s="1"/>
  <c r="BK23" i="5"/>
  <c r="X23" i="5"/>
  <c r="T24" i="5"/>
  <c r="X24" i="5"/>
  <c r="T25" i="5"/>
  <c r="BK25" i="5"/>
  <c r="X25" i="5"/>
  <c r="T26" i="5"/>
  <c r="BK26" i="5"/>
  <c r="X26" i="5"/>
  <c r="V26" i="5" s="1"/>
  <c r="BM26" i="5" s="1"/>
  <c r="T27" i="5"/>
  <c r="X27" i="5"/>
  <c r="V27" i="5" s="1"/>
  <c r="W27" i="5" s="1"/>
  <c r="R48" i="5"/>
  <c r="BG48" i="5"/>
  <c r="R33" i="5"/>
  <c r="BG33" i="5"/>
  <c r="R29" i="5"/>
  <c r="R31" i="5"/>
  <c r="BG31" i="5" s="1"/>
  <c r="R32" i="5"/>
  <c r="BG32" i="5"/>
  <c r="R34" i="5"/>
  <c r="BG34" i="5"/>
  <c r="R35" i="5"/>
  <c r="R36" i="5"/>
  <c r="BG36" i="5" s="1"/>
  <c r="R37" i="5"/>
  <c r="BG37" i="5"/>
  <c r="R38" i="5"/>
  <c r="BG38" i="5"/>
  <c r="R39" i="5"/>
  <c r="R40" i="5"/>
  <c r="BG40" i="5" s="1"/>
  <c r="R41" i="5"/>
  <c r="R42" i="5"/>
  <c r="R44" i="5"/>
  <c r="R45" i="5"/>
  <c r="BG45" i="5"/>
  <c r="R46" i="5"/>
  <c r="BG46" i="5" s="1"/>
  <c r="BJ46" i="5" s="1"/>
  <c r="R47" i="5"/>
  <c r="BG47" i="5"/>
  <c r="R30" i="5"/>
  <c r="BG30" i="5"/>
  <c r="R50" i="5"/>
  <c r="R51" i="5"/>
  <c r="BG51" i="5" s="1"/>
  <c r="BL51" i="5" s="1"/>
  <c r="R6" i="5"/>
  <c r="BG6" i="5"/>
  <c r="R7" i="5"/>
  <c r="BG7" i="5"/>
  <c r="R8" i="5"/>
  <c r="BG8" i="5" s="1"/>
  <c r="BJ8" i="5" s="1"/>
  <c r="R9" i="5"/>
  <c r="BG9" i="5"/>
  <c r="R11" i="5"/>
  <c r="BG11" i="5"/>
  <c r="R12" i="5"/>
  <c r="BG12" i="5"/>
  <c r="R13" i="5"/>
  <c r="BG13" i="5" s="1"/>
  <c r="R15" i="5"/>
  <c r="BG15" i="5"/>
  <c r="R16" i="5"/>
  <c r="BG16" i="5"/>
  <c r="R17" i="5"/>
  <c r="BG17" i="5" s="1"/>
  <c r="BG18" i="5"/>
  <c r="R19" i="5"/>
  <c r="R20" i="5"/>
  <c r="BG20" i="5"/>
  <c r="R21" i="5"/>
  <c r="BG21" i="5" s="1"/>
  <c r="BJ21" i="5" s="1"/>
  <c r="R22" i="5"/>
  <c r="BG22" i="5"/>
  <c r="BJ22" i="5" s="1"/>
  <c r="R23" i="5"/>
  <c r="BG23" i="5"/>
  <c r="R24" i="5"/>
  <c r="BG24" i="5"/>
  <c r="R25" i="5"/>
  <c r="BG25" i="5" s="1"/>
  <c r="BJ25" i="5" s="1"/>
  <c r="R27" i="5"/>
  <c r="BG27" i="5"/>
  <c r="BI49" i="5"/>
  <c r="BI50" i="5"/>
  <c r="BI5" i="5"/>
  <c r="BI6" i="5"/>
  <c r="BI7" i="5"/>
  <c r="BI8" i="5"/>
  <c r="BI9" i="5"/>
  <c r="BI11" i="5"/>
  <c r="BI12" i="5"/>
  <c r="BI13" i="5"/>
  <c r="BI14" i="5"/>
  <c r="BI10" i="5" s="1"/>
  <c r="BI15" i="5"/>
  <c r="BJ15" i="5" s="1"/>
  <c r="BI16" i="5"/>
  <c r="BI17" i="5"/>
  <c r="BI18" i="5"/>
  <c r="BI19" i="5"/>
  <c r="BI20" i="5"/>
  <c r="BI21" i="5"/>
  <c r="BI22" i="5"/>
  <c r="BI23" i="5"/>
  <c r="BI24" i="5"/>
  <c r="BI25" i="5"/>
  <c r="BI26" i="5"/>
  <c r="BI27" i="5"/>
  <c r="BG61" i="5"/>
  <c r="BG62" i="5"/>
  <c r="BG63" i="5"/>
  <c r="BG64" i="5"/>
  <c r="BG65" i="5"/>
  <c r="BG66" i="5"/>
  <c r="BG67" i="5"/>
  <c r="BG69" i="5"/>
  <c r="BG70" i="5"/>
  <c r="BJ70" i="5" s="1"/>
  <c r="BG71" i="5"/>
  <c r="BG72" i="5"/>
  <c r="BG73" i="5"/>
  <c r="BG74" i="5"/>
  <c r="BG75" i="5"/>
  <c r="BG77" i="5"/>
  <c r="BG78" i="5"/>
  <c r="BJ78" i="5" s="1"/>
  <c r="BG79" i="5"/>
  <c r="BG80" i="5"/>
  <c r="BG81" i="5"/>
  <c r="BG82" i="5"/>
  <c r="BG54" i="5"/>
  <c r="BG56" i="5"/>
  <c r="BD28" i="5"/>
  <c r="AX28" i="5"/>
  <c r="BE52" i="5"/>
  <c r="AZ28" i="5"/>
  <c r="BC52" i="5"/>
  <c r="BA52" i="5"/>
  <c r="AY52" i="5"/>
  <c r="O82" i="5"/>
  <c r="M82" i="5"/>
  <c r="O81" i="5"/>
  <c r="M81" i="5"/>
  <c r="M80" i="5"/>
  <c r="O79" i="5"/>
  <c r="M79" i="5"/>
  <c r="M78" i="5"/>
  <c r="O77" i="5"/>
  <c r="M77" i="5"/>
  <c r="O76" i="5"/>
  <c r="M76" i="5"/>
  <c r="O75" i="5"/>
  <c r="M75" i="5"/>
  <c r="O74" i="5"/>
  <c r="M74" i="5"/>
  <c r="O73" i="5"/>
  <c r="M73" i="5"/>
  <c r="O72" i="5"/>
  <c r="M72" i="5"/>
  <c r="M71" i="5"/>
  <c r="O70" i="5"/>
  <c r="M70" i="5"/>
  <c r="O68" i="5"/>
  <c r="M68" i="5"/>
  <c r="O67" i="5"/>
  <c r="M67" i="5"/>
  <c r="M66" i="5"/>
  <c r="O65" i="5"/>
  <c r="M65" i="5"/>
  <c r="O64" i="5"/>
  <c r="M64" i="5"/>
  <c r="O63" i="5"/>
  <c r="M63" i="5"/>
  <c r="O62" i="5"/>
  <c r="M62" i="5"/>
  <c r="O61" i="5"/>
  <c r="M61" i="5"/>
  <c r="N59" i="5"/>
  <c r="O59" i="5"/>
  <c r="M59" i="5"/>
  <c r="N58" i="5"/>
  <c r="O58" i="5" s="1"/>
  <c r="M58" i="5"/>
  <c r="N57" i="5"/>
  <c r="O57" i="5" s="1"/>
  <c r="M57" i="5"/>
  <c r="N56" i="5"/>
  <c r="O56" i="5" s="1"/>
  <c r="M56" i="5"/>
  <c r="N55" i="5"/>
  <c r="O55" i="5"/>
  <c r="M55" i="5"/>
  <c r="M54" i="5"/>
  <c r="N53" i="5"/>
  <c r="O53" i="5"/>
  <c r="M53" i="5"/>
  <c r="N51" i="5"/>
  <c r="O51" i="5" s="1"/>
  <c r="M51" i="5"/>
  <c r="N50" i="5"/>
  <c r="O50" i="5" s="1"/>
  <c r="M50" i="5"/>
  <c r="N48" i="5"/>
  <c r="O48" i="5" s="1"/>
  <c r="M48" i="5"/>
  <c r="N47" i="5"/>
  <c r="O47" i="5"/>
  <c r="M47" i="5"/>
  <c r="N46" i="5"/>
  <c r="O46" i="5"/>
  <c r="M46" i="5"/>
  <c r="N45" i="5"/>
  <c r="O45" i="5"/>
  <c r="M45" i="5"/>
  <c r="N44" i="5"/>
  <c r="O44" i="5"/>
  <c r="M44" i="5"/>
  <c r="N43" i="5"/>
  <c r="O43" i="5"/>
  <c r="N42" i="5"/>
  <c r="O42" i="5" s="1"/>
  <c r="M42" i="5"/>
  <c r="N41" i="5"/>
  <c r="O41" i="5" s="1"/>
  <c r="M41" i="5"/>
  <c r="N40" i="5"/>
  <c r="O40" i="5" s="1"/>
  <c r="M40" i="5"/>
  <c r="N39" i="5"/>
  <c r="O39" i="5"/>
  <c r="M39" i="5"/>
  <c r="N38" i="5"/>
  <c r="O38" i="5"/>
  <c r="M38" i="5"/>
  <c r="N37" i="5"/>
  <c r="O37" i="5"/>
  <c r="M37" i="5"/>
  <c r="N36" i="5"/>
  <c r="O36" i="5"/>
  <c r="M36" i="5"/>
  <c r="N35" i="5"/>
  <c r="O35" i="5"/>
  <c r="M34" i="5"/>
  <c r="N33" i="5"/>
  <c r="O33" i="5" s="1"/>
  <c r="M33" i="5"/>
  <c r="N32" i="5"/>
  <c r="O32" i="5" s="1"/>
  <c r="M32" i="5"/>
  <c r="N31" i="5"/>
  <c r="O31" i="5"/>
  <c r="M31" i="5"/>
  <c r="N30" i="5"/>
  <c r="O30" i="5"/>
  <c r="M30" i="5"/>
  <c r="N29" i="5"/>
  <c r="O29" i="5"/>
  <c r="M29" i="5"/>
  <c r="N5" i="5"/>
  <c r="N6" i="5"/>
  <c r="N7" i="5"/>
  <c r="O7" i="5"/>
  <c r="N8" i="5"/>
  <c r="N9" i="5"/>
  <c r="O9" i="5" s="1"/>
  <c r="N11" i="5"/>
  <c r="N12" i="5"/>
  <c r="N13" i="5"/>
  <c r="O13" i="5"/>
  <c r="N14" i="5"/>
  <c r="O14" i="5" s="1"/>
  <c r="N15" i="5"/>
  <c r="O15" i="5"/>
  <c r="N16" i="5"/>
  <c r="N17" i="5"/>
  <c r="O17" i="5"/>
  <c r="N19" i="5"/>
  <c r="N20" i="5"/>
  <c r="O20" i="5" s="1"/>
  <c r="N21" i="5"/>
  <c r="O21" i="5" s="1"/>
  <c r="N22" i="5"/>
  <c r="O22" i="5"/>
  <c r="N23" i="5"/>
  <c r="N24" i="5"/>
  <c r="O24" i="5"/>
  <c r="N25" i="5"/>
  <c r="N26" i="5"/>
  <c r="O26" i="5"/>
  <c r="N27" i="5"/>
  <c r="O27" i="5"/>
  <c r="M27" i="5"/>
  <c r="M26" i="5"/>
  <c r="O25" i="5"/>
  <c r="M25" i="5"/>
  <c r="M24" i="5"/>
  <c r="O23" i="5"/>
  <c r="M23" i="5"/>
  <c r="M22" i="5"/>
  <c r="M21" i="5"/>
  <c r="M20" i="5"/>
  <c r="O19" i="5"/>
  <c r="M19" i="5"/>
  <c r="M17" i="5"/>
  <c r="O16" i="5"/>
  <c r="M16" i="5"/>
  <c r="M15" i="5"/>
  <c r="M13" i="5"/>
  <c r="O12" i="5"/>
  <c r="M12" i="5"/>
  <c r="O11" i="5"/>
  <c r="M11" i="5"/>
  <c r="M9" i="5"/>
  <c r="O8" i="5"/>
  <c r="M8" i="5"/>
  <c r="M7" i="5"/>
  <c r="O6" i="5"/>
  <c r="M6" i="5"/>
  <c r="B33" i="3"/>
  <c r="C33" i="3"/>
  <c r="B34" i="3"/>
  <c r="C34" i="3"/>
  <c r="B12" i="3"/>
  <c r="B16" i="3"/>
  <c r="B30" i="3"/>
  <c r="C30" i="3"/>
  <c r="J30" i="3"/>
  <c r="H30" i="3"/>
  <c r="H16" i="3"/>
  <c r="C11" i="3"/>
  <c r="B15" i="3"/>
  <c r="C15" i="3"/>
  <c r="B22" i="3"/>
  <c r="C22" i="3"/>
  <c r="B29" i="3"/>
  <c r="C29" i="3"/>
  <c r="J35" i="3"/>
  <c r="H35" i="3"/>
  <c r="F35" i="3"/>
  <c r="J29" i="3"/>
  <c r="H29" i="3"/>
  <c r="H22" i="3"/>
  <c r="J15" i="3"/>
  <c r="H15" i="3"/>
  <c r="H11" i="3"/>
  <c r="B27" i="3"/>
  <c r="J9" i="3"/>
  <c r="H26" i="3"/>
  <c r="B26" i="3"/>
  <c r="J20" i="3"/>
  <c r="H20" i="3"/>
  <c r="B20" i="3"/>
  <c r="H8" i="3"/>
  <c r="H25" i="3"/>
  <c r="B25" i="3"/>
  <c r="F37" i="3"/>
  <c r="F38" i="3"/>
  <c r="F39" i="3"/>
  <c r="F41" i="3"/>
  <c r="F42" i="3"/>
  <c r="F28" i="3"/>
  <c r="F31" i="3" s="1"/>
  <c r="F21" i="3"/>
  <c r="F23" i="3" s="1"/>
  <c r="F17" i="3"/>
  <c r="F10" i="3"/>
  <c r="F13" i="3" s="1"/>
  <c r="Y82" i="5"/>
  <c r="U82" i="5"/>
  <c r="Y81" i="5"/>
  <c r="Y80" i="5"/>
  <c r="Y79" i="5"/>
  <c r="W79" i="5"/>
  <c r="U79" i="5"/>
  <c r="Y77" i="5"/>
  <c r="U77" i="5"/>
  <c r="U75" i="5"/>
  <c r="Y74" i="5"/>
  <c r="Y73" i="5"/>
  <c r="W73" i="5"/>
  <c r="U73" i="5"/>
  <c r="Y72" i="5"/>
  <c r="U71" i="5"/>
  <c r="Y70" i="5"/>
  <c r="Y67" i="5"/>
  <c r="U67" i="5"/>
  <c r="Y65" i="5"/>
  <c r="W65" i="5"/>
  <c r="U65" i="5"/>
  <c r="Y64" i="5"/>
  <c r="U64" i="5"/>
  <c r="Y63" i="5"/>
  <c r="U63" i="5"/>
  <c r="U62" i="5"/>
  <c r="Q61" i="6"/>
  <c r="Q59" i="6"/>
  <c r="Q57" i="6"/>
  <c r="AD53" i="5"/>
  <c r="AD54" i="5"/>
  <c r="V55" i="5"/>
  <c r="BM55" i="5"/>
  <c r="BO55" i="5" s="1"/>
  <c r="AD55" i="5"/>
  <c r="AE55" i="5"/>
  <c r="V56" i="5"/>
  <c r="AD56" i="5"/>
  <c r="AD57" i="5"/>
  <c r="AD58" i="5"/>
  <c r="V59" i="5"/>
  <c r="W59" i="5" s="1"/>
  <c r="AD59" i="5"/>
  <c r="AE59" i="5" s="1"/>
  <c r="BK53" i="5"/>
  <c r="BK55" i="5"/>
  <c r="BK59" i="5"/>
  <c r="AD49" i="5"/>
  <c r="AE49" i="5" s="1"/>
  <c r="AO58" i="5"/>
  <c r="AO57" i="5"/>
  <c r="AO56" i="5"/>
  <c r="AO55" i="5"/>
  <c r="AO54" i="5"/>
  <c r="AG59" i="5"/>
  <c r="AC59" i="5"/>
  <c r="AG58" i="5"/>
  <c r="AE58" i="5"/>
  <c r="AC58" i="5"/>
  <c r="AG57" i="5"/>
  <c r="AE57" i="5"/>
  <c r="AC57" i="5"/>
  <c r="AG56" i="5"/>
  <c r="AE56" i="5"/>
  <c r="AC56" i="5"/>
  <c r="AG55" i="5"/>
  <c r="AC55" i="5"/>
  <c r="AG54" i="5"/>
  <c r="AE54" i="5"/>
  <c r="AC54" i="5"/>
  <c r="AG53" i="5"/>
  <c r="AC53" i="5"/>
  <c r="Y59" i="5"/>
  <c r="U59" i="5"/>
  <c r="Y56" i="5"/>
  <c r="U56" i="5"/>
  <c r="U54" i="5"/>
  <c r="Q59" i="5"/>
  <c r="Q58" i="5"/>
  <c r="Q57" i="5"/>
  <c r="Q56" i="5"/>
  <c r="Q55" i="5"/>
  <c r="Q54" i="5"/>
  <c r="Q53" i="5"/>
  <c r="AC52" i="6"/>
  <c r="AD52" i="6" s="1"/>
  <c r="AC51" i="6"/>
  <c r="Q52" i="6"/>
  <c r="Q51" i="6"/>
  <c r="I52" i="6"/>
  <c r="F50" i="5"/>
  <c r="F51" i="5"/>
  <c r="BF83" i="5"/>
  <c r="BJ6" i="5"/>
  <c r="BJ11" i="5"/>
  <c r="BJ12" i="5"/>
  <c r="BJ16" i="5"/>
  <c r="BJ20" i="5"/>
  <c r="BJ23" i="5"/>
  <c r="BJ24" i="5"/>
  <c r="BJ27" i="5"/>
  <c r="AW51" i="5"/>
  <c r="AW50" i="5"/>
  <c r="AO51" i="5"/>
  <c r="AG51" i="5"/>
  <c r="AE51" i="5"/>
  <c r="AC51" i="5"/>
  <c r="AG50" i="5"/>
  <c r="AE50" i="5"/>
  <c r="AC50" i="5"/>
  <c r="Q51" i="5"/>
  <c r="Q50" i="5"/>
  <c r="U51" i="5"/>
  <c r="U50" i="5"/>
  <c r="AC48" i="6"/>
  <c r="AC46" i="6"/>
  <c r="AC45" i="6"/>
  <c r="AC44" i="6"/>
  <c r="AC43" i="6"/>
  <c r="AC42" i="6"/>
  <c r="AC40" i="6"/>
  <c r="AC38" i="6"/>
  <c r="AC37" i="6"/>
  <c r="AC36" i="6"/>
  <c r="AC35" i="6"/>
  <c r="AC34" i="6"/>
  <c r="AC32" i="6"/>
  <c r="AC30" i="6"/>
  <c r="Y49" i="6"/>
  <c r="Y48" i="6"/>
  <c r="Y46" i="6"/>
  <c r="Y45" i="6"/>
  <c r="Y44" i="6"/>
  <c r="Y41" i="6"/>
  <c r="Y40" i="6"/>
  <c r="Y38" i="6"/>
  <c r="Y37" i="6"/>
  <c r="Y36" i="6"/>
  <c r="Y33" i="6"/>
  <c r="Y32" i="6"/>
  <c r="Y30" i="6"/>
  <c r="Q48" i="6"/>
  <c r="Q47" i="6"/>
  <c r="Q46" i="6"/>
  <c r="Q44" i="6"/>
  <c r="Q43" i="6"/>
  <c r="Q42" i="6"/>
  <c r="Q40" i="6"/>
  <c r="Q39" i="6"/>
  <c r="Q38" i="6"/>
  <c r="Q36" i="6"/>
  <c r="Q35" i="6"/>
  <c r="Q34" i="6"/>
  <c r="Q32" i="6"/>
  <c r="Q31" i="6"/>
  <c r="Q30" i="6"/>
  <c r="I49" i="6"/>
  <c r="I48" i="6"/>
  <c r="I47" i="6"/>
  <c r="I46" i="6"/>
  <c r="I45" i="6"/>
  <c r="I43" i="6"/>
  <c r="I41" i="6"/>
  <c r="I40" i="6"/>
  <c r="I39" i="6"/>
  <c r="I38" i="6"/>
  <c r="I37" i="6"/>
  <c r="I35" i="6"/>
  <c r="I33" i="6"/>
  <c r="I32" i="6"/>
  <c r="I31" i="6"/>
  <c r="I30" i="6"/>
  <c r="BI48" i="5"/>
  <c r="BO47" i="5"/>
  <c r="BI47" i="5"/>
  <c r="BJ47" i="5"/>
  <c r="BI46" i="5"/>
  <c r="BL45" i="5"/>
  <c r="BI45" i="5"/>
  <c r="BJ45" i="5"/>
  <c r="BI44" i="5"/>
  <c r="BI43" i="5"/>
  <c r="BI42" i="5"/>
  <c r="BI41" i="5"/>
  <c r="BI40" i="5"/>
  <c r="BI39" i="5"/>
  <c r="BL38" i="5"/>
  <c r="BI38" i="5"/>
  <c r="BJ38" i="5"/>
  <c r="BO37" i="5"/>
  <c r="BN37" i="5"/>
  <c r="BL37" i="5"/>
  <c r="BI37" i="5"/>
  <c r="BJ37" i="5"/>
  <c r="BI36" i="5"/>
  <c r="BI35" i="5"/>
  <c r="BL34" i="5"/>
  <c r="BI34" i="5"/>
  <c r="BJ34" i="5"/>
  <c r="BO33" i="5"/>
  <c r="BP33" i="5" s="1"/>
  <c r="BN33" i="5"/>
  <c r="BL33" i="5"/>
  <c r="BI33" i="5"/>
  <c r="BJ33" i="5"/>
  <c r="BL32" i="5"/>
  <c r="BI32" i="5"/>
  <c r="BJ32" i="5"/>
  <c r="BO31" i="5"/>
  <c r="BP31" i="5" s="1"/>
  <c r="BI31" i="5"/>
  <c r="BI30" i="5"/>
  <c r="BO29" i="5"/>
  <c r="BI29" i="5"/>
  <c r="Y48" i="5"/>
  <c r="U48" i="5"/>
  <c r="Y47" i="5"/>
  <c r="W47" i="5"/>
  <c r="U47" i="5"/>
  <c r="Y46" i="5"/>
  <c r="W46" i="5"/>
  <c r="U46" i="5"/>
  <c r="Y45" i="5"/>
  <c r="U45" i="5"/>
  <c r="Y44" i="5"/>
  <c r="W44" i="5"/>
  <c r="U44" i="5"/>
  <c r="U41" i="5"/>
  <c r="Y40" i="5"/>
  <c r="W40" i="5"/>
  <c r="U40" i="5"/>
  <c r="Y38" i="5"/>
  <c r="U38" i="5"/>
  <c r="Y37" i="5"/>
  <c r="W37" i="5"/>
  <c r="U37" i="5"/>
  <c r="Y36" i="5"/>
  <c r="U36" i="5"/>
  <c r="U34" i="5"/>
  <c r="Y33" i="5"/>
  <c r="W33" i="5"/>
  <c r="U33" i="5"/>
  <c r="Y32" i="5"/>
  <c r="W32" i="5"/>
  <c r="U32" i="5"/>
  <c r="Y31" i="5"/>
  <c r="W31" i="5"/>
  <c r="U31" i="5"/>
  <c r="Y30" i="5"/>
  <c r="U30" i="5"/>
  <c r="BE49" i="5"/>
  <c r="BC49" i="5"/>
  <c r="BA49" i="5"/>
  <c r="AY49" i="5"/>
  <c r="BE48" i="5"/>
  <c r="BC48" i="5"/>
  <c r="BA48" i="5"/>
  <c r="AY48" i="5"/>
  <c r="BE47" i="5"/>
  <c r="BC47" i="5"/>
  <c r="BA47" i="5"/>
  <c r="AY47" i="5"/>
  <c r="BE46" i="5"/>
  <c r="BC46" i="5"/>
  <c r="BA46" i="5"/>
  <c r="AY46" i="5"/>
  <c r="BE45" i="5"/>
  <c r="BC45" i="5"/>
  <c r="BA45" i="5"/>
  <c r="AY45" i="5"/>
  <c r="BE44" i="5"/>
  <c r="BC44" i="5"/>
  <c r="BA44" i="5"/>
  <c r="AY44" i="5"/>
  <c r="BE43" i="5"/>
  <c r="BC43" i="5"/>
  <c r="BA43" i="5"/>
  <c r="AY43" i="5"/>
  <c r="BE42" i="5"/>
  <c r="BC42" i="5"/>
  <c r="BA42" i="5"/>
  <c r="AY42" i="5"/>
  <c r="BE41" i="5"/>
  <c r="BC41" i="5"/>
  <c r="BA41" i="5"/>
  <c r="AY41" i="5"/>
  <c r="BE40" i="5"/>
  <c r="BC40" i="5"/>
  <c r="BA40" i="5"/>
  <c r="AY40" i="5"/>
  <c r="BE39" i="5"/>
  <c r="BC39" i="5"/>
  <c r="BA39" i="5"/>
  <c r="AY39" i="5"/>
  <c r="BE38" i="5"/>
  <c r="BC38" i="5"/>
  <c r="BA38" i="5"/>
  <c r="AY38" i="5"/>
  <c r="BE37" i="5"/>
  <c r="BC37" i="5"/>
  <c r="BA37" i="5"/>
  <c r="AY37" i="5"/>
  <c r="BE36" i="5"/>
  <c r="BC36" i="5"/>
  <c r="BA36" i="5"/>
  <c r="AY36" i="5"/>
  <c r="BE35" i="5"/>
  <c r="BC35" i="5"/>
  <c r="BA35" i="5"/>
  <c r="AY35" i="5"/>
  <c r="BE34" i="5"/>
  <c r="BC34" i="5"/>
  <c r="BA34" i="5"/>
  <c r="AY34" i="5"/>
  <c r="BE33" i="5"/>
  <c r="BC33" i="5"/>
  <c r="BA33" i="5"/>
  <c r="AY33" i="5"/>
  <c r="BE32" i="5"/>
  <c r="BC32" i="5"/>
  <c r="BA32" i="5"/>
  <c r="AY32" i="5"/>
  <c r="BE31" i="5"/>
  <c r="BC31" i="5"/>
  <c r="BA31" i="5"/>
  <c r="AY31" i="5"/>
  <c r="BE30" i="5"/>
  <c r="BC30" i="5"/>
  <c r="BA30" i="5"/>
  <c r="AY30" i="5"/>
  <c r="BE29" i="5"/>
  <c r="BC29" i="5"/>
  <c r="BA29" i="5"/>
  <c r="AY29" i="5"/>
  <c r="AW48" i="5"/>
  <c r="AW47" i="5"/>
  <c r="AW46" i="5"/>
  <c r="AW45" i="5"/>
  <c r="AW44" i="5"/>
  <c r="AW43" i="5"/>
  <c r="AW42" i="5"/>
  <c r="AW41" i="5"/>
  <c r="AW40" i="5"/>
  <c r="AW39" i="5"/>
  <c r="AW38" i="5"/>
  <c r="AW37" i="5"/>
  <c r="AW36" i="5"/>
  <c r="AW35" i="5"/>
  <c r="AW34" i="5"/>
  <c r="AW33" i="5"/>
  <c r="AW32" i="5"/>
  <c r="AW31" i="5"/>
  <c r="AW30" i="5"/>
  <c r="AW29" i="5"/>
  <c r="AO48" i="5"/>
  <c r="AO47" i="5"/>
  <c r="AO46" i="5"/>
  <c r="AO45" i="5"/>
  <c r="AO44" i="5"/>
  <c r="AO43" i="5"/>
  <c r="AO42" i="5"/>
  <c r="AO41" i="5"/>
  <c r="AO40" i="5"/>
  <c r="AO39" i="5"/>
  <c r="AO38" i="5"/>
  <c r="AO37" i="5"/>
  <c r="AO36" i="5"/>
  <c r="AO35" i="5"/>
  <c r="AO34" i="5"/>
  <c r="AO33" i="5"/>
  <c r="AO32" i="5"/>
  <c r="AO31" i="5"/>
  <c r="AO30" i="5"/>
  <c r="AO29" i="5"/>
  <c r="AG49" i="5"/>
  <c r="AC49" i="5"/>
  <c r="AG48" i="5"/>
  <c r="AE48" i="5"/>
  <c r="AC48" i="5"/>
  <c r="AG47" i="5"/>
  <c r="AE47" i="5"/>
  <c r="AC47" i="5"/>
  <c r="AG46" i="5"/>
  <c r="AE46" i="5"/>
  <c r="AC46" i="5"/>
  <c r="AG45" i="5"/>
  <c r="AE45" i="5"/>
  <c r="AC45" i="5"/>
  <c r="AG44" i="5"/>
  <c r="AE44" i="5"/>
  <c r="AC44" i="5"/>
  <c r="AG43" i="5"/>
  <c r="AE43" i="5"/>
  <c r="AC43" i="5"/>
  <c r="AG42" i="5"/>
  <c r="AE42" i="5"/>
  <c r="AC42" i="5"/>
  <c r="AG41" i="5"/>
  <c r="AE41" i="5"/>
  <c r="AC41" i="5"/>
  <c r="AG40" i="5"/>
  <c r="AE40" i="5"/>
  <c r="AC40" i="5"/>
  <c r="AG39" i="5"/>
  <c r="AE39" i="5"/>
  <c r="AC39" i="5"/>
  <c r="AG38" i="5"/>
  <c r="AE38" i="5"/>
  <c r="AC38" i="5"/>
  <c r="AG37" i="5"/>
  <c r="AE37" i="5"/>
  <c r="AC37" i="5"/>
  <c r="AG36" i="5"/>
  <c r="AE36" i="5"/>
  <c r="AC36" i="5"/>
  <c r="AG35" i="5"/>
  <c r="AE35" i="5"/>
  <c r="AC35" i="5"/>
  <c r="AG34" i="5"/>
  <c r="AE34" i="5"/>
  <c r="AC34" i="5"/>
  <c r="AG33" i="5"/>
  <c r="AE33" i="5"/>
  <c r="AC33" i="5"/>
  <c r="AG32" i="5"/>
  <c r="AE32" i="5"/>
  <c r="AC32" i="5"/>
  <c r="AG31" i="5"/>
  <c r="AE31" i="5"/>
  <c r="AC31" i="5"/>
  <c r="AG30" i="5"/>
  <c r="AE30" i="5"/>
  <c r="AC30" i="5"/>
  <c r="AG29" i="5"/>
  <c r="AE29" i="5"/>
  <c r="AC29" i="5"/>
  <c r="Q48" i="5"/>
  <c r="Q47" i="5"/>
  <c r="Q46" i="5"/>
  <c r="Q45" i="5"/>
  <c r="Q44" i="5"/>
  <c r="Q42" i="5"/>
  <c r="Q41" i="5"/>
  <c r="Q40" i="5"/>
  <c r="Q39" i="5"/>
  <c r="Q38" i="5"/>
  <c r="Q37" i="5"/>
  <c r="Q36" i="5"/>
  <c r="Q33" i="5"/>
  <c r="Q32" i="5"/>
  <c r="Q31" i="5"/>
  <c r="Q30" i="5"/>
  <c r="Q29" i="5"/>
  <c r="AC27" i="6"/>
  <c r="AC21" i="6"/>
  <c r="AC18" i="6"/>
  <c r="AC17" i="6"/>
  <c r="AC8" i="6"/>
  <c r="AA5" i="6"/>
  <c r="Y84" i="6"/>
  <c r="I84" i="6"/>
  <c r="Q83" i="6"/>
  <c r="I82" i="6"/>
  <c r="Y80" i="6"/>
  <c r="Q80" i="6"/>
  <c r="Q79" i="6"/>
  <c r="Y76" i="6"/>
  <c r="Q76" i="6"/>
  <c r="I76" i="6"/>
  <c r="I74" i="6"/>
  <c r="Y72" i="6"/>
  <c r="Q72" i="6"/>
  <c r="Q71" i="6"/>
  <c r="Y68" i="6"/>
  <c r="Q68" i="6"/>
  <c r="I68" i="6"/>
  <c r="I66" i="6"/>
  <c r="Y64" i="6"/>
  <c r="Q64" i="6"/>
  <c r="Q63" i="6"/>
  <c r="I60" i="6"/>
  <c r="Y59" i="6"/>
  <c r="I57" i="6"/>
  <c r="Y56" i="6"/>
  <c r="I56" i="6"/>
  <c r="Q28" i="6"/>
  <c r="I28" i="6"/>
  <c r="Q27" i="6"/>
  <c r="Y25" i="6"/>
  <c r="Q25" i="6"/>
  <c r="I25" i="6"/>
  <c r="Q22" i="6"/>
  <c r="Q21" i="6"/>
  <c r="I21" i="6"/>
  <c r="Q20" i="6"/>
  <c r="Y19" i="6"/>
  <c r="Q19" i="6"/>
  <c r="Y18" i="6"/>
  <c r="Q18" i="6"/>
  <c r="I18" i="6"/>
  <c r="I17" i="6"/>
  <c r="I16" i="6"/>
  <c r="Y15" i="6"/>
  <c r="Q15" i="6"/>
  <c r="Y14" i="6"/>
  <c r="Q14" i="6"/>
  <c r="I14" i="6"/>
  <c r="Y13" i="6"/>
  <c r="Q13" i="6"/>
  <c r="I13" i="6"/>
  <c r="Y12" i="6"/>
  <c r="Q12" i="6"/>
  <c r="I12" i="6"/>
  <c r="Q11" i="6"/>
  <c r="I11" i="6"/>
  <c r="Q9" i="6"/>
  <c r="Y8" i="6"/>
  <c r="Q8" i="6"/>
  <c r="I8" i="6"/>
  <c r="Q7" i="6"/>
  <c r="Q6" i="6"/>
  <c r="I6" i="6"/>
  <c r="Y5" i="6"/>
  <c r="Q5" i="6"/>
  <c r="I5" i="6"/>
  <c r="BE27" i="5"/>
  <c r="BC27" i="5"/>
  <c r="BA27" i="5"/>
  <c r="AY27" i="5"/>
  <c r="BE26" i="5"/>
  <c r="BC26" i="5"/>
  <c r="BA26" i="5"/>
  <c r="AY26" i="5"/>
  <c r="BE25" i="5"/>
  <c r="BC25" i="5"/>
  <c r="BA25" i="5"/>
  <c r="AY25" i="5"/>
  <c r="BE24" i="5"/>
  <c r="BC24" i="5"/>
  <c r="BA24" i="5"/>
  <c r="AY24" i="5"/>
  <c r="BE23" i="5"/>
  <c r="BC23" i="5"/>
  <c r="BA23" i="5"/>
  <c r="AY23" i="5"/>
  <c r="BE22" i="5"/>
  <c r="BC22" i="5"/>
  <c r="BA22" i="5"/>
  <c r="AY22" i="5"/>
  <c r="BE21" i="5"/>
  <c r="BC21" i="5"/>
  <c r="BA21" i="5"/>
  <c r="AY21" i="5"/>
  <c r="BE20" i="5"/>
  <c r="BC20" i="5"/>
  <c r="BA20" i="5"/>
  <c r="AY20" i="5"/>
  <c r="BE19" i="5"/>
  <c r="BC19" i="5"/>
  <c r="BA19" i="5"/>
  <c r="AY19" i="5"/>
  <c r="BE17" i="5"/>
  <c r="BC17" i="5"/>
  <c r="BA17" i="5"/>
  <c r="AY17" i="5"/>
  <c r="BE16" i="5"/>
  <c r="BC16" i="5"/>
  <c r="BA16" i="5"/>
  <c r="AY16" i="5"/>
  <c r="BE15" i="5"/>
  <c r="BC15" i="5"/>
  <c r="BA15" i="5"/>
  <c r="AY15" i="5"/>
  <c r="BE14" i="5"/>
  <c r="BC14" i="5"/>
  <c r="BA14" i="5"/>
  <c r="AY14" i="5"/>
  <c r="BE13" i="5"/>
  <c r="BC13" i="5"/>
  <c r="BA13" i="5"/>
  <c r="AY13" i="5"/>
  <c r="BE12" i="5"/>
  <c r="BC12" i="5"/>
  <c r="BA12" i="5"/>
  <c r="AY12" i="5"/>
  <c r="BE11" i="5"/>
  <c r="BC11" i="5"/>
  <c r="BA11" i="5"/>
  <c r="AY11" i="5"/>
  <c r="BE10" i="5"/>
  <c r="BC10" i="5"/>
  <c r="BA10" i="5"/>
  <c r="AY10" i="5"/>
  <c r="BE9" i="5"/>
  <c r="BC9" i="5"/>
  <c r="BA9" i="5"/>
  <c r="AY9" i="5"/>
  <c r="BE8" i="5"/>
  <c r="BC8" i="5"/>
  <c r="BA8" i="5"/>
  <c r="AY8" i="5"/>
  <c r="BE7" i="5"/>
  <c r="BC7" i="5"/>
  <c r="BA7" i="5"/>
  <c r="AY7" i="5"/>
  <c r="BE6" i="5"/>
  <c r="BC6" i="5"/>
  <c r="BA6" i="5"/>
  <c r="AY6" i="5"/>
  <c r="BE5" i="5"/>
  <c r="BC5" i="5"/>
  <c r="BA5" i="5"/>
  <c r="AY5" i="5"/>
  <c r="AG19" i="5"/>
  <c r="AE19" i="5"/>
  <c r="AC19" i="5"/>
  <c r="AW27" i="5"/>
  <c r="AW26" i="5"/>
  <c r="AW25" i="5"/>
  <c r="AW24" i="5"/>
  <c r="AW23" i="5"/>
  <c r="AW22" i="5"/>
  <c r="AW21" i="5"/>
  <c r="AW20" i="5"/>
  <c r="AW19" i="5"/>
  <c r="AW17" i="5"/>
  <c r="AW16" i="5"/>
  <c r="AW15" i="5"/>
  <c r="AW14" i="5"/>
  <c r="AW13" i="5"/>
  <c r="AW12" i="5"/>
  <c r="AW11" i="5"/>
  <c r="AW9" i="5"/>
  <c r="AW8" i="5"/>
  <c r="AW7" i="5"/>
  <c r="AW6" i="5"/>
  <c r="AW5" i="5"/>
  <c r="AO27" i="5"/>
  <c r="AO26" i="5"/>
  <c r="AO25" i="5"/>
  <c r="AO24" i="5"/>
  <c r="AO23" i="5"/>
  <c r="AO22" i="5"/>
  <c r="AO20" i="5"/>
  <c r="AO17" i="5"/>
  <c r="AO16" i="5"/>
  <c r="AO15" i="5"/>
  <c r="AO14" i="5"/>
  <c r="AO13" i="5"/>
  <c r="AO12" i="5"/>
  <c r="AO11" i="5"/>
  <c r="AO9" i="5"/>
  <c r="AO8" i="5"/>
  <c r="AO7" i="5"/>
  <c r="AO6" i="5"/>
  <c r="AO5" i="5"/>
  <c r="X18" i="5"/>
  <c r="X10" i="5"/>
  <c r="Y27" i="5"/>
  <c r="U25" i="5"/>
  <c r="Y24" i="5"/>
  <c r="U24" i="5"/>
  <c r="Y23" i="5"/>
  <c r="W23" i="5"/>
  <c r="U23" i="5"/>
  <c r="Y22" i="5"/>
  <c r="W22" i="5"/>
  <c r="U22" i="5"/>
  <c r="Y21" i="5"/>
  <c r="U21" i="5"/>
  <c r="Y20" i="5"/>
  <c r="U20" i="5"/>
  <c r="Y19" i="5"/>
  <c r="W19" i="5"/>
  <c r="U19" i="5"/>
  <c r="U17" i="5"/>
  <c r="Y16" i="5"/>
  <c r="W16" i="5"/>
  <c r="U16" i="5"/>
  <c r="Y15" i="5"/>
  <c r="W15" i="5"/>
  <c r="U15" i="5"/>
  <c r="Y13" i="5"/>
  <c r="W13" i="5"/>
  <c r="U13" i="5"/>
  <c r="Y12" i="5"/>
  <c r="W12" i="5"/>
  <c r="U12" i="5"/>
  <c r="Y11" i="5"/>
  <c r="U11" i="5"/>
  <c r="Y9" i="5"/>
  <c r="W9" i="5"/>
  <c r="U9" i="5"/>
  <c r="U8" i="5"/>
  <c r="Y7" i="5"/>
  <c r="W7" i="5"/>
  <c r="U7" i="5"/>
  <c r="Y6" i="5"/>
  <c r="W6" i="5"/>
  <c r="U6" i="5"/>
  <c r="Q27" i="5"/>
  <c r="Q26" i="5"/>
  <c r="Q25" i="5"/>
  <c r="Q24" i="5"/>
  <c r="Q23" i="5"/>
  <c r="Q22" i="5"/>
  <c r="Q21" i="5"/>
  <c r="Q20" i="5"/>
  <c r="Q19" i="5"/>
  <c r="Q17" i="5"/>
  <c r="Q16" i="5"/>
  <c r="Q15" i="5"/>
  <c r="Q13" i="5"/>
  <c r="Q12" i="5"/>
  <c r="Q11" i="5"/>
  <c r="Q9" i="5"/>
  <c r="Q8" i="5"/>
  <c r="Q7" i="5"/>
  <c r="Q6" i="5"/>
  <c r="I5" i="5"/>
  <c r="F5" i="5"/>
  <c r="G5" i="5"/>
  <c r="E5" i="5"/>
  <c r="F107" i="1"/>
  <c r="F81" i="1"/>
  <c r="I81" i="1" s="1"/>
  <c r="F82" i="1"/>
  <c r="I82" i="1" s="1"/>
  <c r="E83" i="1"/>
  <c r="B84" i="1"/>
  <c r="B83" i="1" s="1"/>
  <c r="D83" i="1"/>
  <c r="F89" i="1"/>
  <c r="I89" i="1"/>
  <c r="F90" i="1"/>
  <c r="I90" i="1" s="1"/>
  <c r="F116" i="1"/>
  <c r="I116" i="1" s="1"/>
  <c r="F119" i="1"/>
  <c r="I119" i="1" s="1"/>
  <c r="F120" i="1"/>
  <c r="I120" i="1" s="1"/>
  <c r="F118" i="1"/>
  <c r="F125" i="1"/>
  <c r="F123" i="1"/>
  <c r="I123" i="1" s="1"/>
  <c r="F121" i="1"/>
  <c r="I121" i="1" s="1"/>
  <c r="F124" i="1"/>
  <c r="I124" i="1" s="1"/>
  <c r="F102" i="1"/>
  <c r="I102" i="1" s="1"/>
  <c r="F100" i="1"/>
  <c r="I100" i="1" s="1"/>
  <c r="F101" i="1"/>
  <c r="I101" i="1" s="1"/>
  <c r="F111" i="1"/>
  <c r="I111" i="1" s="1"/>
  <c r="B110" i="1"/>
  <c r="B113" i="1"/>
  <c r="F113" i="1" s="1"/>
  <c r="I113" i="1" s="1"/>
  <c r="F104" i="1"/>
  <c r="I104" i="1" s="1"/>
  <c r="F103" i="1"/>
  <c r="I103" i="1"/>
  <c r="F105" i="1"/>
  <c r="F106" i="1"/>
  <c r="I106" i="1"/>
  <c r="F108" i="1"/>
  <c r="F112" i="1"/>
  <c r="I112" i="1" s="1"/>
  <c r="F114" i="1"/>
  <c r="I114" i="1" s="1"/>
  <c r="F127" i="1"/>
  <c r="D50" i="8"/>
  <c r="D64" i="8"/>
  <c r="C99" i="2"/>
  <c r="C98" i="2"/>
  <c r="C97" i="2"/>
  <c r="C96" i="2"/>
  <c r="C95" i="2"/>
  <c r="C94" i="2"/>
  <c r="B76" i="2"/>
  <c r="B77" i="2"/>
  <c r="B78" i="2"/>
  <c r="B81" i="2"/>
  <c r="B84" i="2"/>
  <c r="C85" i="2"/>
  <c r="C86" i="2"/>
  <c r="C82" i="2"/>
  <c r="C80" i="2"/>
  <c r="C79" i="2"/>
  <c r="E73" i="2"/>
  <c r="C73" i="2"/>
  <c r="E72" i="2"/>
  <c r="C72" i="2"/>
  <c r="E71" i="2"/>
  <c r="C71" i="2"/>
  <c r="D70" i="2"/>
  <c r="E70" i="2"/>
  <c r="C70" i="2"/>
  <c r="F59" i="5"/>
  <c r="G59" i="5"/>
  <c r="D101" i="8"/>
  <c r="D99" i="8"/>
  <c r="D98" i="8"/>
  <c r="B7" i="1"/>
  <c r="B25" i="1"/>
  <c r="B42" i="1"/>
  <c r="E109" i="1"/>
  <c r="E99" i="1"/>
  <c r="E117" i="1"/>
  <c r="E115" i="1" s="1"/>
  <c r="D109" i="1"/>
  <c r="D99" i="1" s="1"/>
  <c r="D117" i="1"/>
  <c r="D115" i="1" s="1"/>
  <c r="B117" i="1"/>
  <c r="B115" i="1" s="1"/>
  <c r="I127" i="1"/>
  <c r="I108" i="1"/>
  <c r="I105" i="1"/>
  <c r="F98" i="1"/>
  <c r="F97" i="1"/>
  <c r="I97" i="1" s="1"/>
  <c r="F95" i="1"/>
  <c r="E91" i="1"/>
  <c r="D91" i="1"/>
  <c r="C91" i="1"/>
  <c r="B91" i="1"/>
  <c r="F88" i="1"/>
  <c r="I88" i="1" s="1"/>
  <c r="F86" i="1"/>
  <c r="I86" i="1" s="1"/>
  <c r="F85" i="1"/>
  <c r="I85" i="1"/>
  <c r="F84" i="1"/>
  <c r="I84" i="1" s="1"/>
  <c r="E7" i="1"/>
  <c r="E25" i="1"/>
  <c r="E42" i="1"/>
  <c r="E49" i="1"/>
  <c r="D7" i="1"/>
  <c r="D25" i="1"/>
  <c r="D42" i="1"/>
  <c r="D49" i="1"/>
  <c r="C7" i="1"/>
  <c r="I65" i="1"/>
  <c r="I64" i="1"/>
  <c r="I63" i="1"/>
  <c r="I62" i="1"/>
  <c r="I61" i="1"/>
  <c r="I60" i="1"/>
  <c r="I55" i="1"/>
  <c r="I48" i="1"/>
  <c r="I47" i="1"/>
  <c r="I46" i="1"/>
  <c r="I45" i="1"/>
  <c r="I41" i="1"/>
  <c r="I36" i="1"/>
  <c r="I34" i="1"/>
  <c r="I30" i="1"/>
  <c r="I24" i="1"/>
  <c r="I19" i="1"/>
  <c r="I18" i="1"/>
  <c r="I17" i="1"/>
  <c r="I14" i="1"/>
  <c r="I13" i="1"/>
  <c r="I12" i="1"/>
  <c r="I9" i="1"/>
  <c r="E90" i="8"/>
  <c r="E124" i="8" s="1"/>
  <c r="D119" i="8"/>
  <c r="D118" i="8"/>
  <c r="D117" i="8"/>
  <c r="D112" i="8"/>
  <c r="D111" i="8"/>
  <c r="D110" i="8"/>
  <c r="D107" i="8"/>
  <c r="D106" i="8"/>
  <c r="D105" i="8"/>
  <c r="D104" i="8"/>
  <c r="D103" i="8"/>
  <c r="D85" i="8"/>
  <c r="D83" i="8"/>
  <c r="E82" i="8"/>
  <c r="D81" i="8"/>
  <c r="D80" i="8"/>
  <c r="D79" i="8"/>
  <c r="H65" i="8"/>
  <c r="D65" i="8"/>
  <c r="D63" i="8"/>
  <c r="D61" i="8"/>
  <c r="D59" i="8"/>
  <c r="D56" i="8"/>
  <c r="D55" i="8"/>
  <c r="D54" i="8"/>
  <c r="D53" i="8"/>
  <c r="D51" i="8"/>
  <c r="D49" i="8"/>
  <c r="D47" i="8"/>
  <c r="D46" i="8"/>
  <c r="D45" i="8"/>
  <c r="D44" i="8"/>
  <c r="D42" i="8"/>
  <c r="D38" i="8"/>
  <c r="D37" i="8"/>
  <c r="D36" i="8"/>
  <c r="D35" i="8"/>
  <c r="D34" i="8"/>
  <c r="D33" i="8"/>
  <c r="D32" i="8"/>
  <c r="D31" i="8"/>
  <c r="D30" i="8"/>
  <c r="D28" i="8"/>
  <c r="D26" i="8"/>
  <c r="D25" i="8"/>
  <c r="D24" i="8"/>
  <c r="D23" i="8"/>
  <c r="D22" i="8"/>
  <c r="D16" i="8"/>
  <c r="D15" i="8"/>
  <c r="D14" i="8"/>
  <c r="E13" i="8"/>
  <c r="D12" i="8"/>
  <c r="D11" i="8"/>
  <c r="D10" i="8"/>
  <c r="F6" i="5"/>
  <c r="F7" i="5"/>
  <c r="F9" i="5"/>
  <c r="F11" i="5"/>
  <c r="F12" i="5"/>
  <c r="G12" i="5" s="1"/>
  <c r="F13" i="5"/>
  <c r="F14" i="5"/>
  <c r="F15" i="5"/>
  <c r="F16" i="5"/>
  <c r="F19" i="5"/>
  <c r="F20" i="5"/>
  <c r="F21" i="5"/>
  <c r="G21" i="5" s="1"/>
  <c r="F22" i="5"/>
  <c r="F23" i="5"/>
  <c r="F24" i="5"/>
  <c r="F26" i="5"/>
  <c r="F27" i="5"/>
  <c r="F29" i="5"/>
  <c r="G29" i="5" s="1"/>
  <c r="F30" i="5"/>
  <c r="G30" i="5" s="1"/>
  <c r="F31" i="5"/>
  <c r="F32" i="5"/>
  <c r="F33" i="5"/>
  <c r="F34" i="5"/>
  <c r="F35" i="5"/>
  <c r="F36" i="5"/>
  <c r="F37" i="5"/>
  <c r="G37" i="5" s="1"/>
  <c r="F38" i="5"/>
  <c r="G38" i="5" s="1"/>
  <c r="F39" i="5"/>
  <c r="F40" i="5"/>
  <c r="F41" i="5"/>
  <c r="F42" i="5"/>
  <c r="F43" i="5"/>
  <c r="F44" i="5"/>
  <c r="F45" i="5"/>
  <c r="F46" i="5"/>
  <c r="G46" i="5" s="1"/>
  <c r="F47" i="5"/>
  <c r="F48" i="5"/>
  <c r="BK61" i="5"/>
  <c r="BM61" i="5"/>
  <c r="BO61" i="5"/>
  <c r="BK62" i="5"/>
  <c r="BK63" i="5"/>
  <c r="BL63" i="5" s="1"/>
  <c r="BK64" i="5"/>
  <c r="BO64" i="5"/>
  <c r="BP64" i="5" s="1"/>
  <c r="BM64" i="5"/>
  <c r="BK66" i="5"/>
  <c r="BK67" i="5"/>
  <c r="BO67" i="5" s="1"/>
  <c r="BP67" i="5" s="1"/>
  <c r="BM67" i="5"/>
  <c r="BK68" i="5"/>
  <c r="BK69" i="5"/>
  <c r="BK70" i="5"/>
  <c r="BK71" i="5"/>
  <c r="BK72" i="5"/>
  <c r="BK74" i="5"/>
  <c r="BK75" i="5"/>
  <c r="BO75" i="5" s="1"/>
  <c r="BP75" i="5" s="1"/>
  <c r="BM75" i="5"/>
  <c r="BK76" i="5"/>
  <c r="BK77" i="5"/>
  <c r="BM77" i="5"/>
  <c r="BO77" i="5"/>
  <c r="BK78" i="5"/>
  <c r="BL78" i="5" s="1"/>
  <c r="BK79" i="5"/>
  <c r="BO79" i="5" s="1"/>
  <c r="BP79" i="5" s="1"/>
  <c r="BM79" i="5"/>
  <c r="BK80" i="5"/>
  <c r="BL80" i="5" s="1"/>
  <c r="BK81" i="5"/>
  <c r="BK82" i="5"/>
  <c r="BM82" i="5"/>
  <c r="BN82" i="5" s="1"/>
  <c r="BI60" i="5"/>
  <c r="BI61" i="5"/>
  <c r="BJ61" i="5"/>
  <c r="BI62" i="5"/>
  <c r="BI63" i="5"/>
  <c r="BJ63" i="5"/>
  <c r="BI64" i="5"/>
  <c r="BJ64" i="5"/>
  <c r="BI65" i="5"/>
  <c r="BJ65" i="5"/>
  <c r="BI66" i="5"/>
  <c r="BJ66" i="5" s="1"/>
  <c r="BI67" i="5"/>
  <c r="BJ67" i="5" s="1"/>
  <c r="BI68" i="5"/>
  <c r="BI69" i="5"/>
  <c r="BJ69" i="5"/>
  <c r="BI70" i="5"/>
  <c r="BI71" i="5"/>
  <c r="BJ71" i="5" s="1"/>
  <c r="BI72" i="5"/>
  <c r="BJ72" i="5"/>
  <c r="BI73" i="5"/>
  <c r="BJ73" i="5"/>
  <c r="BI74" i="5"/>
  <c r="BJ74" i="5" s="1"/>
  <c r="BI75" i="5"/>
  <c r="BJ75" i="5"/>
  <c r="BI76" i="5"/>
  <c r="BI77" i="5"/>
  <c r="BJ77" i="5"/>
  <c r="BI78" i="5"/>
  <c r="BI79" i="5"/>
  <c r="BJ79" i="5"/>
  <c r="BI80" i="5"/>
  <c r="BJ80" i="5"/>
  <c r="BI81" i="5"/>
  <c r="BJ81" i="5"/>
  <c r="BE84" i="5"/>
  <c r="BC84" i="5"/>
  <c r="BA84" i="5"/>
  <c r="AY84" i="5"/>
  <c r="AV83" i="5"/>
  <c r="AR83" i="5"/>
  <c r="AS83" i="5" s="1"/>
  <c r="BE83" i="5"/>
  <c r="BC83" i="5"/>
  <c r="BA83" i="5"/>
  <c r="AY83" i="5"/>
  <c r="AW83" i="5"/>
  <c r="AU83" i="5"/>
  <c r="AG83" i="5"/>
  <c r="AE83" i="5"/>
  <c r="AC83" i="5"/>
  <c r="BL82" i="5"/>
  <c r="BE82" i="5"/>
  <c r="BC82" i="5"/>
  <c r="BA82" i="5"/>
  <c r="AY82" i="5"/>
  <c r="AW82" i="5"/>
  <c r="AU82" i="5"/>
  <c r="AS82" i="5"/>
  <c r="AO82" i="5"/>
  <c r="AG82" i="5"/>
  <c r="AE82" i="5"/>
  <c r="AC82" i="5"/>
  <c r="I82" i="5"/>
  <c r="G82" i="5"/>
  <c r="E82" i="5"/>
  <c r="BE81" i="5"/>
  <c r="BC81" i="5"/>
  <c r="BA81" i="5"/>
  <c r="AY81" i="5"/>
  <c r="AW81" i="5"/>
  <c r="AU81" i="5"/>
  <c r="AS81" i="5"/>
  <c r="AO81" i="5"/>
  <c r="AG81" i="5"/>
  <c r="AE81" i="5"/>
  <c r="AC81" i="5"/>
  <c r="I81" i="5"/>
  <c r="E81" i="5"/>
  <c r="BE80" i="5"/>
  <c r="BC80" i="5"/>
  <c r="BA80" i="5"/>
  <c r="AY80" i="5"/>
  <c r="AW80" i="5"/>
  <c r="AU80" i="5"/>
  <c r="AS80" i="5"/>
  <c r="AO80" i="5"/>
  <c r="AG80" i="5"/>
  <c r="AE80" i="5"/>
  <c r="AC80" i="5"/>
  <c r="I80" i="5"/>
  <c r="G80" i="5"/>
  <c r="E80" i="5"/>
  <c r="BN79" i="5"/>
  <c r="BL79" i="5"/>
  <c r="BE79" i="5"/>
  <c r="BC79" i="5"/>
  <c r="BA79" i="5"/>
  <c r="AY79" i="5"/>
  <c r="AW79" i="5"/>
  <c r="AU79" i="5"/>
  <c r="AS79" i="5"/>
  <c r="AO79" i="5"/>
  <c r="AG79" i="5"/>
  <c r="AE79" i="5"/>
  <c r="AC79" i="5"/>
  <c r="I79" i="5"/>
  <c r="G79" i="5"/>
  <c r="E79" i="5"/>
  <c r="BE78" i="5"/>
  <c r="BC78" i="5"/>
  <c r="BA78" i="5"/>
  <c r="AY78" i="5"/>
  <c r="AW78" i="5"/>
  <c r="AU78" i="5"/>
  <c r="AS78" i="5"/>
  <c r="AO78" i="5"/>
  <c r="AG78" i="5"/>
  <c r="AE78" i="5"/>
  <c r="AC78" i="5"/>
  <c r="I78" i="5"/>
  <c r="E78" i="5"/>
  <c r="BP77" i="5"/>
  <c r="BN77" i="5"/>
  <c r="BL77" i="5"/>
  <c r="BE77" i="5"/>
  <c r="BC77" i="5"/>
  <c r="BA77" i="5"/>
  <c r="AY77" i="5"/>
  <c r="AW77" i="5"/>
  <c r="AU77" i="5"/>
  <c r="AS77" i="5"/>
  <c r="AO77" i="5"/>
  <c r="AG77" i="5"/>
  <c r="AE77" i="5"/>
  <c r="AC77" i="5"/>
  <c r="I77" i="5"/>
  <c r="G77" i="5"/>
  <c r="E77" i="5"/>
  <c r="BE76" i="5"/>
  <c r="BC76" i="5"/>
  <c r="BA76" i="5"/>
  <c r="AY76" i="5"/>
  <c r="AW76" i="5"/>
  <c r="AU76" i="5"/>
  <c r="AS76" i="5"/>
  <c r="AG76" i="5"/>
  <c r="AE76" i="5"/>
  <c r="AC76" i="5"/>
  <c r="I76" i="5"/>
  <c r="E76" i="5"/>
  <c r="BN75" i="5"/>
  <c r="BE75" i="5"/>
  <c r="BC75" i="5"/>
  <c r="BA75" i="5"/>
  <c r="AY75" i="5"/>
  <c r="AW75" i="5"/>
  <c r="AU75" i="5"/>
  <c r="AS75" i="5"/>
  <c r="AO75" i="5"/>
  <c r="AG75" i="5"/>
  <c r="AE75" i="5"/>
  <c r="AC75" i="5"/>
  <c r="I75" i="5"/>
  <c r="G75" i="5"/>
  <c r="E75" i="5"/>
  <c r="BL74" i="5"/>
  <c r="BE74" i="5"/>
  <c r="BC74" i="5"/>
  <c r="BA74" i="5"/>
  <c r="AY74" i="5"/>
  <c r="AW74" i="5"/>
  <c r="AU74" i="5"/>
  <c r="AS74" i="5"/>
  <c r="AO74" i="5"/>
  <c r="AG74" i="5"/>
  <c r="AE74" i="5"/>
  <c r="AC74" i="5"/>
  <c r="I74" i="5"/>
  <c r="E74" i="5"/>
  <c r="BE73" i="5"/>
  <c r="BC73" i="5"/>
  <c r="BA73" i="5"/>
  <c r="AY73" i="5"/>
  <c r="AW73" i="5"/>
  <c r="AU73" i="5"/>
  <c r="AS73" i="5"/>
  <c r="AO73" i="5"/>
  <c r="AG73" i="5"/>
  <c r="AE73" i="5"/>
  <c r="AC73" i="5"/>
  <c r="I73" i="5"/>
  <c r="G73" i="5"/>
  <c r="E73" i="5"/>
  <c r="BL72" i="5"/>
  <c r="BE72" i="5"/>
  <c r="BC72" i="5"/>
  <c r="BA72" i="5"/>
  <c r="AY72" i="5"/>
  <c r="AW72" i="5"/>
  <c r="AU72" i="5"/>
  <c r="AS72" i="5"/>
  <c r="AO72" i="5"/>
  <c r="AG72" i="5"/>
  <c r="AE72" i="5"/>
  <c r="AC72" i="5"/>
  <c r="I72" i="5"/>
  <c r="E72" i="5"/>
  <c r="BL71" i="5"/>
  <c r="BE71" i="5"/>
  <c r="BC71" i="5"/>
  <c r="BA71" i="5"/>
  <c r="AY71" i="5"/>
  <c r="AW71" i="5"/>
  <c r="AU71" i="5"/>
  <c r="AS71" i="5"/>
  <c r="AO71" i="5"/>
  <c r="AG71" i="5"/>
  <c r="AE71" i="5"/>
  <c r="AC71" i="5"/>
  <c r="I71" i="5"/>
  <c r="E71" i="5"/>
  <c r="BL70" i="5"/>
  <c r="BE70" i="5"/>
  <c r="BC70" i="5"/>
  <c r="BA70" i="5"/>
  <c r="AY70" i="5"/>
  <c r="AW70" i="5"/>
  <c r="AU70" i="5"/>
  <c r="AS70" i="5"/>
  <c r="AO70" i="5"/>
  <c r="AG70" i="5"/>
  <c r="AE70" i="5"/>
  <c r="AC70" i="5"/>
  <c r="I70" i="5"/>
  <c r="E70" i="5"/>
  <c r="BL69" i="5"/>
  <c r="BE69" i="5"/>
  <c r="BC69" i="5"/>
  <c r="BA69" i="5"/>
  <c r="AY69" i="5"/>
  <c r="AW69" i="5"/>
  <c r="AU69" i="5"/>
  <c r="AS69" i="5"/>
  <c r="AO69" i="5"/>
  <c r="AG69" i="5"/>
  <c r="AE69" i="5"/>
  <c r="AC69" i="5"/>
  <c r="I69" i="5"/>
  <c r="E69" i="5"/>
  <c r="BE68" i="5"/>
  <c r="BC68" i="5"/>
  <c r="BA68" i="5"/>
  <c r="AY68" i="5"/>
  <c r="AW68" i="5"/>
  <c r="AU68" i="5"/>
  <c r="AS68" i="5"/>
  <c r="AG68" i="5"/>
  <c r="AE68" i="5"/>
  <c r="AC68" i="5"/>
  <c r="I68" i="5"/>
  <c r="E68" i="5"/>
  <c r="BN67" i="5"/>
  <c r="BL67" i="5"/>
  <c r="BE67" i="5"/>
  <c r="BC67" i="5"/>
  <c r="BA67" i="5"/>
  <c r="AY67" i="5"/>
  <c r="AW67" i="5"/>
  <c r="AU67" i="5"/>
  <c r="AS67" i="5"/>
  <c r="AO67" i="5"/>
  <c r="AG67" i="5"/>
  <c r="AE67" i="5"/>
  <c r="AC67" i="5"/>
  <c r="I67" i="5"/>
  <c r="G67" i="5"/>
  <c r="E67" i="5"/>
  <c r="BL66" i="5"/>
  <c r="BE66" i="5"/>
  <c r="BC66" i="5"/>
  <c r="BA66" i="5"/>
  <c r="AY66" i="5"/>
  <c r="AW66" i="5"/>
  <c r="AU66" i="5"/>
  <c r="AS66" i="5"/>
  <c r="AO66" i="5"/>
  <c r="AG66" i="5"/>
  <c r="AE66" i="5"/>
  <c r="AC66" i="5"/>
  <c r="I66" i="5"/>
  <c r="E66" i="5"/>
  <c r="BE65" i="5"/>
  <c r="BC65" i="5"/>
  <c r="BA65" i="5"/>
  <c r="AY65" i="5"/>
  <c r="AW65" i="5"/>
  <c r="AU65" i="5"/>
  <c r="AS65" i="5"/>
  <c r="AO65" i="5"/>
  <c r="AG65" i="5"/>
  <c r="AE65" i="5"/>
  <c r="AC65" i="5"/>
  <c r="I65" i="5"/>
  <c r="G65" i="5"/>
  <c r="E65" i="5"/>
  <c r="BN64" i="5"/>
  <c r="BL64" i="5"/>
  <c r="BE64" i="5"/>
  <c r="BC64" i="5"/>
  <c r="BA64" i="5"/>
  <c r="AY64" i="5"/>
  <c r="AW64" i="5"/>
  <c r="AU64" i="5"/>
  <c r="AS64" i="5"/>
  <c r="AO64" i="5"/>
  <c r="AG64" i="5"/>
  <c r="AE64" i="5"/>
  <c r="AC64" i="5"/>
  <c r="I64" i="5"/>
  <c r="G64" i="5"/>
  <c r="E64" i="5"/>
  <c r="BE63" i="5"/>
  <c r="BC63" i="5"/>
  <c r="BA63" i="5"/>
  <c r="AY63" i="5"/>
  <c r="AW63" i="5"/>
  <c r="AU63" i="5"/>
  <c r="AS63" i="5"/>
  <c r="AO63" i="5"/>
  <c r="AG63" i="5"/>
  <c r="AE63" i="5"/>
  <c r="AC63" i="5"/>
  <c r="I63" i="5"/>
  <c r="G63" i="5"/>
  <c r="E63" i="5"/>
  <c r="BE62" i="5"/>
  <c r="BC62" i="5"/>
  <c r="BA62" i="5"/>
  <c r="AY62" i="5"/>
  <c r="AW62" i="5"/>
  <c r="AU62" i="5"/>
  <c r="AS62" i="5"/>
  <c r="AG62" i="5"/>
  <c r="AE62" i="5"/>
  <c r="AC62" i="5"/>
  <c r="I62" i="5"/>
  <c r="E62" i="5"/>
  <c r="BP61" i="5"/>
  <c r="BN61" i="5"/>
  <c r="BL61" i="5"/>
  <c r="BE61" i="5"/>
  <c r="BC61" i="5"/>
  <c r="BA61" i="5"/>
  <c r="AY61" i="5"/>
  <c r="AW61" i="5"/>
  <c r="AU61" i="5"/>
  <c r="AS61" i="5"/>
  <c r="AO61" i="5"/>
  <c r="AG61" i="5"/>
  <c r="AE61" i="5"/>
  <c r="AC61" i="5"/>
  <c r="I61" i="5"/>
  <c r="G61" i="5"/>
  <c r="E61" i="5"/>
  <c r="BE60" i="5"/>
  <c r="BC60" i="5"/>
  <c r="BA60" i="5"/>
  <c r="AY60" i="5"/>
  <c r="AW60" i="5"/>
  <c r="AU60" i="5"/>
  <c r="AS60" i="5"/>
  <c r="F53" i="5"/>
  <c r="F54" i="5"/>
  <c r="G54" i="5" s="1"/>
  <c r="F55" i="5"/>
  <c r="G55" i="5" s="1"/>
  <c r="F56" i="5"/>
  <c r="F57" i="5"/>
  <c r="G57" i="5" s="1"/>
  <c r="F58" i="5"/>
  <c r="G58" i="5" s="1"/>
  <c r="BI53" i="5"/>
  <c r="BI54" i="5"/>
  <c r="BJ54" i="5"/>
  <c r="BI55" i="5"/>
  <c r="BI56" i="5"/>
  <c r="BJ56" i="5"/>
  <c r="BI57" i="5"/>
  <c r="BI58" i="5"/>
  <c r="BE59" i="5"/>
  <c r="BC59" i="5"/>
  <c r="BA59" i="5"/>
  <c r="AY59" i="5"/>
  <c r="AW59" i="5"/>
  <c r="AU59" i="5"/>
  <c r="AS59" i="5"/>
  <c r="I59" i="5"/>
  <c r="E59" i="5"/>
  <c r="BE58" i="5"/>
  <c r="BC58" i="5"/>
  <c r="BA58" i="5"/>
  <c r="AY58" i="5"/>
  <c r="AW58" i="5"/>
  <c r="AU58" i="5"/>
  <c r="AS58" i="5"/>
  <c r="I58" i="5"/>
  <c r="BE57" i="5"/>
  <c r="BC57" i="5"/>
  <c r="BA57" i="5"/>
  <c r="AY57" i="5"/>
  <c r="AW57" i="5"/>
  <c r="AU57" i="5"/>
  <c r="AS57" i="5"/>
  <c r="I57" i="5"/>
  <c r="E57" i="5"/>
  <c r="BE56" i="5"/>
  <c r="BC56" i="5"/>
  <c r="BA56" i="5"/>
  <c r="AY56" i="5"/>
  <c r="AW56" i="5"/>
  <c r="AU56" i="5"/>
  <c r="AS56" i="5"/>
  <c r="I56" i="5"/>
  <c r="G56" i="5"/>
  <c r="E56" i="5"/>
  <c r="BE55" i="5"/>
  <c r="BC55" i="5"/>
  <c r="BA55" i="5"/>
  <c r="AY55" i="5"/>
  <c r="AW55" i="5"/>
  <c r="AU55" i="5"/>
  <c r="AS55" i="5"/>
  <c r="I55" i="5"/>
  <c r="E55" i="5"/>
  <c r="BE54" i="5"/>
  <c r="BC54" i="5"/>
  <c r="BA54" i="5"/>
  <c r="AY54" i="5"/>
  <c r="AW54" i="5"/>
  <c r="AU54" i="5"/>
  <c r="AS54" i="5"/>
  <c r="I54" i="5"/>
  <c r="E54" i="5"/>
  <c r="BE53" i="5"/>
  <c r="BC53" i="5"/>
  <c r="BA53" i="5"/>
  <c r="AY53" i="5"/>
  <c r="AW53" i="5"/>
  <c r="AU53" i="5"/>
  <c r="AS53" i="5"/>
  <c r="I53" i="5"/>
  <c r="G53" i="5"/>
  <c r="E53" i="5"/>
  <c r="BJ51" i="5"/>
  <c r="BI51" i="5"/>
  <c r="BB28" i="5"/>
  <c r="AD28" i="5"/>
  <c r="AE28" i="5"/>
  <c r="BE51" i="5"/>
  <c r="BC51" i="5"/>
  <c r="BA51" i="5"/>
  <c r="AY51" i="5"/>
  <c r="I51" i="5"/>
  <c r="G51" i="5"/>
  <c r="E51" i="5"/>
  <c r="BE50" i="5"/>
  <c r="BC50" i="5"/>
  <c r="BA50" i="5"/>
  <c r="AY50" i="5"/>
  <c r="I50" i="5"/>
  <c r="G50" i="5"/>
  <c r="E50" i="5"/>
  <c r="I48" i="5"/>
  <c r="G48" i="5"/>
  <c r="E48" i="5"/>
  <c r="I47" i="5"/>
  <c r="G47" i="5"/>
  <c r="E47" i="5"/>
  <c r="I46" i="5"/>
  <c r="E46" i="5"/>
  <c r="I45" i="5"/>
  <c r="G45" i="5"/>
  <c r="E45" i="5"/>
  <c r="I44" i="5"/>
  <c r="G44" i="5"/>
  <c r="E44" i="5"/>
  <c r="I43" i="5"/>
  <c r="G43" i="5"/>
  <c r="E43" i="5"/>
  <c r="I42" i="5"/>
  <c r="G42" i="5"/>
  <c r="E42" i="5"/>
  <c r="I41" i="5"/>
  <c r="G41" i="5"/>
  <c r="E41" i="5"/>
  <c r="I40" i="5"/>
  <c r="G40" i="5"/>
  <c r="E40" i="5"/>
  <c r="I39" i="5"/>
  <c r="G39" i="5"/>
  <c r="E39" i="5"/>
  <c r="I38" i="5"/>
  <c r="E38" i="5"/>
  <c r="BP37" i="5"/>
  <c r="I37" i="5"/>
  <c r="E37" i="5"/>
  <c r="I36" i="5"/>
  <c r="G36" i="5"/>
  <c r="E36" i="5"/>
  <c r="I35" i="5"/>
  <c r="G35" i="5"/>
  <c r="E35" i="5"/>
  <c r="I34" i="5"/>
  <c r="G34" i="5"/>
  <c r="E34" i="5"/>
  <c r="I33" i="5"/>
  <c r="G33" i="5"/>
  <c r="E33" i="5"/>
  <c r="I32" i="5"/>
  <c r="G32" i="5"/>
  <c r="E32" i="5"/>
  <c r="I31" i="5"/>
  <c r="G31" i="5"/>
  <c r="E31" i="5"/>
  <c r="I30" i="5"/>
  <c r="E30" i="5"/>
  <c r="I29" i="5"/>
  <c r="E29" i="5"/>
  <c r="BE28" i="5"/>
  <c r="BC28" i="5"/>
  <c r="BA28" i="5"/>
  <c r="AY28" i="5"/>
  <c r="I27" i="5"/>
  <c r="G27" i="5"/>
  <c r="E27" i="5"/>
  <c r="BL25" i="5"/>
  <c r="E25" i="5"/>
  <c r="I24" i="5"/>
  <c r="G24" i="5"/>
  <c r="E24" i="5"/>
  <c r="BN23" i="5"/>
  <c r="BL23" i="5"/>
  <c r="I23" i="5"/>
  <c r="G23" i="5"/>
  <c r="E23" i="5"/>
  <c r="I22" i="5"/>
  <c r="G22" i="5"/>
  <c r="E22" i="5"/>
  <c r="I21" i="5"/>
  <c r="E21" i="5"/>
  <c r="I20" i="5"/>
  <c r="G20" i="5"/>
  <c r="E20" i="5"/>
  <c r="I19" i="5"/>
  <c r="G19" i="5"/>
  <c r="E19" i="5"/>
  <c r="BL18" i="5"/>
  <c r="E17" i="5"/>
  <c r="BL16" i="5"/>
  <c r="I16" i="5"/>
  <c r="G16" i="5"/>
  <c r="E16" i="5"/>
  <c r="I15" i="5"/>
  <c r="G15" i="5"/>
  <c r="E15" i="5"/>
  <c r="I14" i="5"/>
  <c r="G14" i="5"/>
  <c r="E14" i="5"/>
  <c r="BL13" i="5"/>
  <c r="I13" i="5"/>
  <c r="G13" i="5"/>
  <c r="E13" i="5"/>
  <c r="BL12" i="5"/>
  <c r="AG12" i="5"/>
  <c r="AE12" i="5"/>
  <c r="AC12" i="5"/>
  <c r="I12" i="5"/>
  <c r="E12" i="5"/>
  <c r="BL11" i="5"/>
  <c r="I11" i="5"/>
  <c r="G11" i="5"/>
  <c r="E11" i="5"/>
  <c r="AG10" i="5"/>
  <c r="AE10" i="5"/>
  <c r="AC10" i="5"/>
  <c r="E10" i="5"/>
  <c r="I9" i="5"/>
  <c r="G9" i="5"/>
  <c r="E9" i="5"/>
  <c r="BL8" i="5"/>
  <c r="E8" i="5"/>
  <c r="BL7" i="5"/>
  <c r="I7" i="5"/>
  <c r="G7" i="5"/>
  <c r="E7" i="5"/>
  <c r="BL6" i="5"/>
  <c r="I6" i="5"/>
  <c r="G6" i="5"/>
  <c r="E6" i="5"/>
  <c r="J11" i="3"/>
  <c r="O43" i="6"/>
  <c r="J25" i="3"/>
  <c r="C72" i="8"/>
  <c r="C8" i="3"/>
  <c r="B102" i="8"/>
  <c r="D10" i="2" s="1"/>
  <c r="B11" i="3"/>
  <c r="D11" i="3" s="1"/>
  <c r="F94" i="8"/>
  <c r="H19" i="3"/>
  <c r="BI82" i="5"/>
  <c r="BJ82" i="5" s="1"/>
  <c r="D100" i="8"/>
  <c r="B53" i="1"/>
  <c r="F53" i="1" s="1"/>
  <c r="I53" i="1" s="1"/>
  <c r="F54" i="1"/>
  <c r="I54" i="1" s="1"/>
  <c r="F11" i="6"/>
  <c r="G11" i="6" s="1"/>
  <c r="I27" i="6"/>
  <c r="F27" i="6"/>
  <c r="G27" i="6" s="1"/>
  <c r="I36" i="6"/>
  <c r="F36" i="6"/>
  <c r="G36" i="6" s="1"/>
  <c r="I44" i="6"/>
  <c r="F44" i="6"/>
  <c r="G44" i="6" s="1"/>
  <c r="I55" i="6"/>
  <c r="Q33" i="6"/>
  <c r="Q41" i="6"/>
  <c r="Q49" i="6"/>
  <c r="N39" i="6"/>
  <c r="O39" i="6" s="1"/>
  <c r="M39" i="6"/>
  <c r="N47" i="6"/>
  <c r="O47" i="6" s="1"/>
  <c r="M47" i="6"/>
  <c r="N37" i="6"/>
  <c r="O37" i="6" s="1"/>
  <c r="Q37" i="6"/>
  <c r="Q45" i="6"/>
  <c r="N45" i="6"/>
  <c r="Q65" i="6"/>
  <c r="Q73" i="6"/>
  <c r="Q81" i="6"/>
  <c r="AA18" i="6"/>
  <c r="Y35" i="6"/>
  <c r="U35" i="6"/>
  <c r="Y43" i="6"/>
  <c r="U43" i="6"/>
  <c r="Y52" i="6"/>
  <c r="U52" i="6"/>
  <c r="V33" i="6"/>
  <c r="W33" i="6" s="1"/>
  <c r="AC33" i="6"/>
  <c r="AD33" i="6" s="1"/>
  <c r="U41" i="6"/>
  <c r="V41" i="6"/>
  <c r="W41" i="6" s="1"/>
  <c r="AC41" i="6"/>
  <c r="U49" i="6"/>
  <c r="AC49" i="6"/>
  <c r="V49" i="6"/>
  <c r="V39" i="6"/>
  <c r="Y39" i="6"/>
  <c r="Y47" i="6"/>
  <c r="V47" i="6"/>
  <c r="W47" i="6" s="1"/>
  <c r="Y58" i="6"/>
  <c r="F5" i="6"/>
  <c r="G5" i="6" s="1"/>
  <c r="AC5" i="6"/>
  <c r="E5" i="6"/>
  <c r="AC14" i="6"/>
  <c r="AD14" i="6" s="1"/>
  <c r="F14" i="6"/>
  <c r="G14" i="6" s="1"/>
  <c r="F22" i="6"/>
  <c r="E31" i="6"/>
  <c r="AC31" i="6"/>
  <c r="F31" i="6"/>
  <c r="G31" i="6" s="1"/>
  <c r="F39" i="6"/>
  <c r="AE39" i="6" s="1"/>
  <c r="AC39" i="6"/>
  <c r="E47" i="6"/>
  <c r="F47" i="6"/>
  <c r="G47" i="6" s="1"/>
  <c r="AC47" i="6"/>
  <c r="E58" i="6"/>
  <c r="F58" i="6"/>
  <c r="G58" i="6" s="1"/>
  <c r="AC67" i="6"/>
  <c r="F67" i="6"/>
  <c r="AC75" i="6"/>
  <c r="F75" i="6"/>
  <c r="G75" i="6" s="1"/>
  <c r="H12" i="3"/>
  <c r="F114" i="8"/>
  <c r="J12" i="3"/>
  <c r="J27" i="3"/>
  <c r="F95" i="8"/>
  <c r="F130" i="8" s="1"/>
  <c r="H27" i="3"/>
  <c r="F82" i="8"/>
  <c r="E8" i="6"/>
  <c r="AA8" i="6"/>
  <c r="E17" i="6"/>
  <c r="AA25" i="6"/>
  <c r="E34" i="6"/>
  <c r="I34" i="6"/>
  <c r="I42" i="6"/>
  <c r="E51" i="6"/>
  <c r="I51" i="6"/>
  <c r="I58" i="6"/>
  <c r="AA70" i="6"/>
  <c r="G51" i="6"/>
  <c r="G34" i="6"/>
  <c r="B82" i="8"/>
  <c r="H53" i="6"/>
  <c r="Z53" i="6"/>
  <c r="BJ7" i="5"/>
  <c r="E89" i="8"/>
  <c r="E123" i="8" s="1"/>
  <c r="E91" i="8"/>
  <c r="E125" i="8" s="1"/>
  <c r="C78" i="8"/>
  <c r="F50" i="1"/>
  <c r="I50" i="1" s="1"/>
  <c r="F29" i="1"/>
  <c r="I29" i="1" s="1"/>
  <c r="B52" i="8"/>
  <c r="B94" i="8" s="1"/>
  <c r="B129" i="8" s="1"/>
  <c r="H91" i="1"/>
  <c r="H49" i="1"/>
  <c r="B50" i="6"/>
  <c r="B53" i="6" s="1"/>
  <c r="C90" i="8"/>
  <c r="C124" i="8" s="1"/>
  <c r="G78" i="1"/>
  <c r="D53" i="6"/>
  <c r="M41" i="6"/>
  <c r="M49" i="6"/>
  <c r="X53" i="6"/>
  <c r="C9" i="8"/>
  <c r="C91" i="8"/>
  <c r="G49" i="1"/>
  <c r="C40" i="8"/>
  <c r="C7" i="3" s="1"/>
  <c r="D41" i="8"/>
  <c r="D62" i="8"/>
  <c r="F93" i="8"/>
  <c r="F127" i="8" s="1"/>
  <c r="D73" i="8"/>
  <c r="B72" i="8"/>
  <c r="D8" i="2" s="1"/>
  <c r="B8" i="3"/>
  <c r="J8" i="3"/>
  <c r="G72" i="8"/>
  <c r="B109" i="1"/>
  <c r="B99" i="1" s="1"/>
  <c r="F110" i="1"/>
  <c r="BJ57" i="5"/>
  <c r="BL81" i="5"/>
  <c r="BI83" i="5"/>
  <c r="W56" i="5"/>
  <c r="BJ30" i="5"/>
  <c r="BG42" i="5"/>
  <c r="BJ42" i="5" s="1"/>
  <c r="Y42" i="5"/>
  <c r="U42" i="5"/>
  <c r="BL48" i="5"/>
  <c r="BJ48" i="5"/>
  <c r="AE53" i="5"/>
  <c r="BI28" i="5"/>
  <c r="BI52" i="5"/>
  <c r="BO26" i="5"/>
  <c r="BO22" i="5"/>
  <c r="BP22" i="5" s="1"/>
  <c r="X54" i="5"/>
  <c r="Y54" i="5" s="1"/>
  <c r="P60" i="5"/>
  <c r="N54" i="5"/>
  <c r="O54" i="5" s="1"/>
  <c r="V24" i="5"/>
  <c r="BK24" i="5"/>
  <c r="BO23" i="5"/>
  <c r="BP23" i="5"/>
  <c r="V20" i="5"/>
  <c r="BK20" i="5"/>
  <c r="BM12" i="5"/>
  <c r="V48" i="5"/>
  <c r="V36" i="5"/>
  <c r="BK44" i="5"/>
  <c r="AM22" i="5"/>
  <c r="AM31" i="5"/>
  <c r="L10" i="5"/>
  <c r="D49" i="5"/>
  <c r="D52" i="5"/>
  <c r="T78" i="5"/>
  <c r="F78" i="5"/>
  <c r="T74" i="5"/>
  <c r="U74" i="5"/>
  <c r="F74" i="5"/>
  <c r="T70" i="5"/>
  <c r="F70" i="5"/>
  <c r="AM47" i="5"/>
  <c r="B49" i="5"/>
  <c r="T14" i="5"/>
  <c r="T5" i="5"/>
  <c r="BM40" i="5"/>
  <c r="AK5" i="5"/>
  <c r="AL7" i="5"/>
  <c r="AM7" i="5"/>
  <c r="AJ10" i="5"/>
  <c r="AL11" i="5"/>
  <c r="AH10" i="5"/>
  <c r="AM14" i="5"/>
  <c r="AK14" i="5"/>
  <c r="AL19" i="5"/>
  <c r="AM19" i="5" s="1"/>
  <c r="AK22" i="5"/>
  <c r="AK27" i="5"/>
  <c r="AL27" i="5"/>
  <c r="AM27" i="5" s="1"/>
  <c r="AH49" i="5"/>
  <c r="AK31" i="5"/>
  <c r="AK36" i="5"/>
  <c r="AK39" i="5"/>
  <c r="AK47" i="5"/>
  <c r="AK54" i="5"/>
  <c r="AK57" i="5"/>
  <c r="AL59" i="5"/>
  <c r="AL63" i="5"/>
  <c r="AK63" i="5"/>
  <c r="AM66" i="5"/>
  <c r="AK66" i="5"/>
  <c r="AL68" i="5"/>
  <c r="AM68" i="5" s="1"/>
  <c r="AL71" i="5"/>
  <c r="AM71" i="5" s="1"/>
  <c r="AK71" i="5"/>
  <c r="AM74" i="5"/>
  <c r="AK74" i="5"/>
  <c r="AK80" i="5"/>
  <c r="AL80" i="5"/>
  <c r="AT10" i="5"/>
  <c r="AR28" i="5"/>
  <c r="AU30" i="5"/>
  <c r="AU38" i="5"/>
  <c r="R55" i="5"/>
  <c r="B28" i="5"/>
  <c r="R61" i="5"/>
  <c r="B83" i="5"/>
  <c r="T57" i="5"/>
  <c r="AS9" i="5"/>
  <c r="AT9" i="5"/>
  <c r="AP10" i="5"/>
  <c r="AU13" i="5"/>
  <c r="AS13" i="5"/>
  <c r="AU21" i="5"/>
  <c r="AS21" i="5"/>
  <c r="AP49" i="5"/>
  <c r="AS30" i="5"/>
  <c r="AT32" i="5"/>
  <c r="AU32" i="5"/>
  <c r="AV49" i="5"/>
  <c r="AR49" i="5"/>
  <c r="AT35" i="5"/>
  <c r="AU35" i="5"/>
  <c r="AS35" i="5"/>
  <c r="AS38" i="5"/>
  <c r="AT43" i="5"/>
  <c r="AU43" i="5"/>
  <c r="AS43" i="5"/>
  <c r="AS46" i="5"/>
  <c r="L49" i="5"/>
  <c r="AK11" i="5"/>
  <c r="AM39" i="5"/>
  <c r="AL44" i="5"/>
  <c r="AM44" i="5"/>
  <c r="R58" i="5"/>
  <c r="B60" i="5"/>
  <c r="J49" i="5"/>
  <c r="T81" i="5"/>
  <c r="F81" i="5"/>
  <c r="F76" i="5"/>
  <c r="T76" i="5"/>
  <c r="U76" i="5"/>
  <c r="T72" i="5"/>
  <c r="F72" i="5"/>
  <c r="F68" i="5"/>
  <c r="T68" i="5"/>
  <c r="U68" i="5" s="1"/>
  <c r="D83" i="5"/>
  <c r="E83" i="5" s="1"/>
  <c r="V74" i="5"/>
  <c r="W74" i="5" s="1"/>
  <c r="X71" i="5"/>
  <c r="Y71" i="5" s="1"/>
  <c r="H83" i="5"/>
  <c r="I83" i="5"/>
  <c r="F71" i="5"/>
  <c r="V67" i="5"/>
  <c r="W67" i="5" s="1"/>
  <c r="X57" i="5"/>
  <c r="H10" i="5"/>
  <c r="AD60" i="5"/>
  <c r="AE60" i="5" s="1"/>
  <c r="P10" i="5"/>
  <c r="X76" i="5"/>
  <c r="M33" i="6"/>
  <c r="AC60" i="6"/>
  <c r="AF52" i="5"/>
  <c r="X68" i="5"/>
  <c r="Z60" i="5"/>
  <c r="AG60" i="5" s="1"/>
  <c r="C49" i="1"/>
  <c r="F56" i="1"/>
  <c r="I56" i="1" s="1"/>
  <c r="B131" i="8"/>
  <c r="B114" i="8"/>
  <c r="AA24" i="6"/>
  <c r="AA57" i="6"/>
  <c r="U33" i="6"/>
  <c r="C78" i="1"/>
  <c r="C99" i="1"/>
  <c r="Q24" i="6"/>
  <c r="P53" i="6"/>
  <c r="N33" i="6"/>
  <c r="O33" i="6" s="1"/>
  <c r="N41" i="6"/>
  <c r="O41" i="6" s="1"/>
  <c r="N49" i="6"/>
  <c r="O49" i="6" s="1"/>
  <c r="G99" i="1"/>
  <c r="E24" i="6"/>
  <c r="J53" i="6"/>
  <c r="C104" i="2"/>
  <c r="C103" i="2"/>
  <c r="C102" i="2"/>
  <c r="C101" i="2"/>
  <c r="C108" i="2"/>
  <c r="C100" i="2"/>
  <c r="C107" i="2"/>
  <c r="C106" i="2"/>
  <c r="B13" i="8"/>
  <c r="B95" i="8"/>
  <c r="B130" i="8" s="1"/>
  <c r="I10" i="6"/>
  <c r="AC60" i="5"/>
  <c r="Y57" i="5"/>
  <c r="V57" i="5"/>
  <c r="BM68" i="5"/>
  <c r="G68" i="5"/>
  <c r="W36" i="5"/>
  <c r="BM19" i="5"/>
  <c r="BG58" i="5"/>
  <c r="Y58" i="5"/>
  <c r="M49" i="5"/>
  <c r="AR52" i="5"/>
  <c r="AM63" i="5"/>
  <c r="BM63" i="5"/>
  <c r="G70" i="5"/>
  <c r="BM7" i="5"/>
  <c r="BM48" i="5"/>
  <c r="W48" i="5"/>
  <c r="W24" i="5"/>
  <c r="V68" i="5"/>
  <c r="W68" i="5" s="1"/>
  <c r="Y68" i="5"/>
  <c r="AF84" i="5"/>
  <c r="AD52" i="5"/>
  <c r="BM71" i="5"/>
  <c r="G71" i="5"/>
  <c r="V72" i="5"/>
  <c r="W72" i="5" s="1"/>
  <c r="U72" i="5"/>
  <c r="AS49" i="5"/>
  <c r="U57" i="5"/>
  <c r="BK57" i="5"/>
  <c r="AU10" i="5"/>
  <c r="BK14" i="5"/>
  <c r="V14" i="5"/>
  <c r="T10" i="5"/>
  <c r="V70" i="5"/>
  <c r="W70" i="5" s="1"/>
  <c r="U70" i="5"/>
  <c r="BO12" i="5"/>
  <c r="BP12" i="5" s="1"/>
  <c r="BN12" i="5"/>
  <c r="BI59" i="5"/>
  <c r="BI84" i="5"/>
  <c r="I110" i="1"/>
  <c r="C95" i="8"/>
  <c r="C130" i="8" s="1"/>
  <c r="C25" i="3"/>
  <c r="D60" i="8"/>
  <c r="H28" i="5"/>
  <c r="I28" i="5" s="1"/>
  <c r="F10" i="5"/>
  <c r="I10" i="5"/>
  <c r="V76" i="5"/>
  <c r="W76" i="5"/>
  <c r="Y76" i="5"/>
  <c r="AT49" i="5"/>
  <c r="AU49" i="5" s="1"/>
  <c r="AV52" i="5"/>
  <c r="AW49" i="5"/>
  <c r="AM80" i="5"/>
  <c r="BM80" i="5"/>
  <c r="AO10" i="5"/>
  <c r="BO40" i="5"/>
  <c r="I49" i="5"/>
  <c r="BM74" i="5"/>
  <c r="G74" i="5"/>
  <c r="L28" i="5"/>
  <c r="P28" i="5"/>
  <c r="N10" i="5"/>
  <c r="V71" i="5"/>
  <c r="W71" i="5" s="1"/>
  <c r="BM76" i="5"/>
  <c r="G76" i="5"/>
  <c r="Y61" i="5"/>
  <c r="W61" i="5"/>
  <c r="U61" i="5"/>
  <c r="BM20" i="5"/>
  <c r="BN20" i="5"/>
  <c r="W20" i="5"/>
  <c r="N60" i="5"/>
  <c r="O60" i="5" s="1"/>
  <c r="Q60" i="5"/>
  <c r="F49" i="5"/>
  <c r="G49" i="5" s="1"/>
  <c r="E49" i="5"/>
  <c r="G81" i="5"/>
  <c r="BM81" i="5"/>
  <c r="AP28" i="5"/>
  <c r="AS10" i="5"/>
  <c r="AW10" i="5"/>
  <c r="B52" i="5"/>
  <c r="E52" i="5" s="1"/>
  <c r="E28" i="5"/>
  <c r="AK10" i="5"/>
  <c r="AL10" i="5"/>
  <c r="G78" i="5"/>
  <c r="BM78" i="5"/>
  <c r="V54" i="5"/>
  <c r="W54" i="5" s="1"/>
  <c r="L53" i="6"/>
  <c r="V81" i="5"/>
  <c r="W81" i="5"/>
  <c r="U81" i="5"/>
  <c r="BM44" i="5"/>
  <c r="BN44" i="5" s="1"/>
  <c r="BG55" i="5"/>
  <c r="Y55" i="5"/>
  <c r="W55" i="5"/>
  <c r="U55" i="5"/>
  <c r="U78" i="5"/>
  <c r="BL44" i="5"/>
  <c r="BM32" i="5"/>
  <c r="BM43" i="5"/>
  <c r="BO71" i="5"/>
  <c r="BP71" i="5" s="1"/>
  <c r="BN71" i="5"/>
  <c r="G10" i="5"/>
  <c r="V10" i="5"/>
  <c r="BN48" i="5"/>
  <c r="BO48" i="5"/>
  <c r="BP48" i="5"/>
  <c r="W57" i="5"/>
  <c r="BM57" i="5"/>
  <c r="BN57" i="5"/>
  <c r="BN32" i="5"/>
  <c r="BO32" i="5"/>
  <c r="BP32" i="5" s="1"/>
  <c r="BM54" i="5"/>
  <c r="BN80" i="5"/>
  <c r="BO80" i="5"/>
  <c r="BP80" i="5" s="1"/>
  <c r="H52" i="5"/>
  <c r="BO57" i="5"/>
  <c r="BP57" i="5" s="1"/>
  <c r="BL57" i="5"/>
  <c r="BN7" i="5"/>
  <c r="BO7" i="5"/>
  <c r="BP7" i="5" s="1"/>
  <c r="AS52" i="5"/>
  <c r="AR84" i="5"/>
  <c r="BJ58" i="5"/>
  <c r="BO19" i="5"/>
  <c r="AP52" i="5"/>
  <c r="AW28" i="5"/>
  <c r="BO76" i="5"/>
  <c r="AF87" i="5"/>
  <c r="AS28" i="5"/>
  <c r="BK10" i="5"/>
  <c r="L52" i="5"/>
  <c r="BN55" i="5"/>
  <c r="BL55" i="5"/>
  <c r="AT52" i="5"/>
  <c r="AW52" i="5"/>
  <c r="AV84" i="5"/>
  <c r="BO43" i="5"/>
  <c r="BN78" i="5"/>
  <c r="BO78" i="5"/>
  <c r="BP78" i="5"/>
  <c r="BN81" i="5"/>
  <c r="BO81" i="5"/>
  <c r="BP81" i="5" s="1"/>
  <c r="N28" i="5"/>
  <c r="BO74" i="5"/>
  <c r="BP74" i="5" s="1"/>
  <c r="BN74" i="5"/>
  <c r="BO63" i="5"/>
  <c r="BN63" i="5"/>
  <c r="BO68" i="5"/>
  <c r="BP63" i="5"/>
  <c r="AU52" i="5"/>
  <c r="AT84" i="5"/>
  <c r="AP84" i="5"/>
  <c r="T52" i="5"/>
  <c r="F52" i="5"/>
  <c r="I52" i="5"/>
  <c r="AQ12" i="5"/>
  <c r="AQ9" i="5"/>
  <c r="AQ11" i="5"/>
  <c r="AQ16" i="5"/>
  <c r="AQ5" i="5"/>
  <c r="AQ84" i="5"/>
  <c r="AQ74" i="5"/>
  <c r="AQ59" i="5"/>
  <c r="AQ53" i="5"/>
  <c r="AQ75" i="5"/>
  <c r="AQ79" i="5"/>
  <c r="AQ38" i="5"/>
  <c r="AQ30" i="5"/>
  <c r="G52" i="5"/>
  <c r="B89" i="8"/>
  <c r="B123" i="8" s="1"/>
  <c r="G43" i="6"/>
  <c r="Q70" i="6"/>
  <c r="AA78" i="6"/>
  <c r="Q78" i="6"/>
  <c r="Y9" i="6"/>
  <c r="AA17" i="6"/>
  <c r="Y17" i="6"/>
  <c r="Y34" i="6"/>
  <c r="R53" i="6"/>
  <c r="Y42" i="6"/>
  <c r="U42" i="6"/>
  <c r="U51" i="6"/>
  <c r="Y51" i="6"/>
  <c r="Y61" i="6"/>
  <c r="Y70" i="6"/>
  <c r="Y78" i="6"/>
  <c r="I28" i="1"/>
  <c r="F31" i="1"/>
  <c r="I31" i="1" s="1"/>
  <c r="C25" i="1"/>
  <c r="W39" i="6"/>
  <c r="F58" i="1"/>
  <c r="G18" i="6"/>
  <c r="E88" i="8" l="1"/>
  <c r="AD5" i="6"/>
  <c r="D9" i="2"/>
  <c r="AD8" i="6"/>
  <c r="D20" i="8"/>
  <c r="D30" i="3"/>
  <c r="B17" i="3"/>
  <c r="C35" i="3"/>
  <c r="D33" i="3"/>
  <c r="G33" i="3" s="1"/>
  <c r="D22" i="3"/>
  <c r="I22" i="3" s="1"/>
  <c r="D131" i="8"/>
  <c r="B46" i="2" s="1"/>
  <c r="B35" i="3"/>
  <c r="B65" i="2"/>
  <c r="B9" i="2"/>
  <c r="B19" i="3"/>
  <c r="B39" i="3"/>
  <c r="K63" i="6"/>
  <c r="AE61" i="6"/>
  <c r="AG61" i="6" s="1"/>
  <c r="AD18" i="6"/>
  <c r="AD37" i="6"/>
  <c r="AD44" i="6"/>
  <c r="AD45" i="6"/>
  <c r="AD36" i="6"/>
  <c r="Y66" i="6"/>
  <c r="E66" i="6"/>
  <c r="E84" i="6"/>
  <c r="F74" i="6"/>
  <c r="G74" i="6" s="1"/>
  <c r="AA75" i="6"/>
  <c r="AD75" i="6" s="1"/>
  <c r="AC69" i="6"/>
  <c r="AC73" i="6"/>
  <c r="AC77" i="6"/>
  <c r="AC81" i="6"/>
  <c r="G63" i="6"/>
  <c r="V65" i="6"/>
  <c r="W65" i="6" s="1"/>
  <c r="V73" i="6"/>
  <c r="W73" i="6" s="1"/>
  <c r="V81" i="6"/>
  <c r="W81" i="6" s="1"/>
  <c r="D109" i="8"/>
  <c r="B21" i="2" s="1"/>
  <c r="B29" i="2" s="1"/>
  <c r="C114" i="8"/>
  <c r="D114" i="8" s="1"/>
  <c r="D21" i="2" s="1"/>
  <c r="G115" i="8"/>
  <c r="E122" i="8"/>
  <c r="W75" i="6"/>
  <c r="E72" i="6"/>
  <c r="AD68" i="6"/>
  <c r="V82" i="6"/>
  <c r="W82" i="6" s="1"/>
  <c r="I80" i="6"/>
  <c r="C16" i="3"/>
  <c r="D16" i="3" s="1"/>
  <c r="G16" i="3" s="1"/>
  <c r="F82" i="6"/>
  <c r="G82" i="6" s="1"/>
  <c r="F66" i="6"/>
  <c r="G66" i="6" s="1"/>
  <c r="W63" i="6"/>
  <c r="D11" i="2"/>
  <c r="AC82" i="6"/>
  <c r="G76" i="6"/>
  <c r="AA64" i="6"/>
  <c r="D116" i="8"/>
  <c r="I67" i="6"/>
  <c r="R62" i="6"/>
  <c r="AA60" i="6"/>
  <c r="AD60" i="6" s="1"/>
  <c r="L62" i="6"/>
  <c r="N62" i="6" s="1"/>
  <c r="G67" i="6"/>
  <c r="AE38" i="6"/>
  <c r="AG38" i="6" s="1"/>
  <c r="AH38" i="6" s="1"/>
  <c r="AC59" i="6"/>
  <c r="F72" i="6"/>
  <c r="G72" i="6" s="1"/>
  <c r="F7" i="6"/>
  <c r="G7" i="6" s="1"/>
  <c r="U71" i="6"/>
  <c r="Y73" i="6"/>
  <c r="AD39" i="6"/>
  <c r="I64" i="6"/>
  <c r="Y74" i="6"/>
  <c r="Q55" i="6"/>
  <c r="T29" i="6"/>
  <c r="AA7" i="6"/>
  <c r="W71" i="6"/>
  <c r="AE13" i="6"/>
  <c r="AG13" i="6" s="1"/>
  <c r="AH13" i="6" s="1"/>
  <c r="I75" i="6"/>
  <c r="Y81" i="6"/>
  <c r="Y23" i="6"/>
  <c r="AE8" i="6"/>
  <c r="AF8" i="6" s="1"/>
  <c r="AE12" i="6"/>
  <c r="AF12" i="6" s="1"/>
  <c r="AA63" i="6"/>
  <c r="Y79" i="6"/>
  <c r="AD13" i="6"/>
  <c r="AD31" i="6"/>
  <c r="AA79" i="6"/>
  <c r="AE45" i="6"/>
  <c r="AG45" i="6" s="1"/>
  <c r="AH45" i="6" s="1"/>
  <c r="Y65" i="6"/>
  <c r="AA21" i="6"/>
  <c r="AA26" i="6"/>
  <c r="D62" i="6"/>
  <c r="Z62" i="6"/>
  <c r="W79" i="6"/>
  <c r="AD46" i="6"/>
  <c r="E75" i="6"/>
  <c r="Q58" i="6"/>
  <c r="T85" i="6"/>
  <c r="W72" i="6"/>
  <c r="AE56" i="6"/>
  <c r="AF56" i="6" s="1"/>
  <c r="O45" i="6"/>
  <c r="AF38" i="6"/>
  <c r="AE18" i="6"/>
  <c r="AE5" i="6"/>
  <c r="AG5" i="6" s="1"/>
  <c r="AH5" i="6" s="1"/>
  <c r="AD40" i="6"/>
  <c r="AD30" i="6"/>
  <c r="AD74" i="6"/>
  <c r="AE42" i="6"/>
  <c r="AF42" i="6" s="1"/>
  <c r="AE51" i="6"/>
  <c r="AF51" i="6" s="1"/>
  <c r="AE52" i="6"/>
  <c r="AF52" i="6" s="1"/>
  <c r="AD12" i="6"/>
  <c r="AE30" i="6"/>
  <c r="AG30" i="6" s="1"/>
  <c r="AH30" i="6" s="1"/>
  <c r="E19" i="6"/>
  <c r="AE46" i="6"/>
  <c r="AF46" i="6" s="1"/>
  <c r="D8" i="3"/>
  <c r="G8" i="3" s="1"/>
  <c r="D27" i="3"/>
  <c r="K27" i="3" s="1"/>
  <c r="AC7" i="6"/>
  <c r="E9" i="6"/>
  <c r="I19" i="6"/>
  <c r="I9" i="6"/>
  <c r="AD48" i="6"/>
  <c r="Y7" i="6"/>
  <c r="AG39" i="6"/>
  <c r="AH39" i="6" s="1"/>
  <c r="I15" i="6"/>
  <c r="AD49" i="6"/>
  <c r="H28" i="3"/>
  <c r="H31" i="3" s="1"/>
  <c r="AE37" i="6"/>
  <c r="AF37" i="6" s="1"/>
  <c r="AD41" i="6"/>
  <c r="AD32" i="6"/>
  <c r="I24" i="6"/>
  <c r="AD51" i="6"/>
  <c r="E15" i="6"/>
  <c r="AD66" i="6"/>
  <c r="F109" i="1"/>
  <c r="Z29" i="6"/>
  <c r="Z54" i="6" s="1"/>
  <c r="D43" i="8"/>
  <c r="G39" i="6"/>
  <c r="I109" i="1"/>
  <c r="AE44" i="6"/>
  <c r="AG44" i="6" s="1"/>
  <c r="AH44" i="6" s="1"/>
  <c r="D6" i="1"/>
  <c r="D67" i="1" s="1"/>
  <c r="F42" i="1"/>
  <c r="I42" i="1" s="1"/>
  <c r="D34" i="2" s="1"/>
  <c r="H115" i="1"/>
  <c r="H128" i="1" s="1"/>
  <c r="D9" i="8"/>
  <c r="H7" i="3"/>
  <c r="H37" i="3" s="1"/>
  <c r="J7" i="3"/>
  <c r="F39" i="8"/>
  <c r="F92" i="8" s="1"/>
  <c r="F126" i="8" s="1"/>
  <c r="D49" i="2" s="1"/>
  <c r="AE43" i="6"/>
  <c r="AF43" i="6" s="1"/>
  <c r="B49" i="1"/>
  <c r="F9" i="6"/>
  <c r="G9" i="6" s="1"/>
  <c r="B38" i="3"/>
  <c r="AE48" i="6"/>
  <c r="AF48" i="6" s="1"/>
  <c r="AE36" i="6"/>
  <c r="AG36" i="6" s="1"/>
  <c r="AH36" i="6" s="1"/>
  <c r="W43" i="6"/>
  <c r="AE31" i="6"/>
  <c r="AG31" i="6" s="1"/>
  <c r="AH31" i="6" s="1"/>
  <c r="B21" i="3"/>
  <c r="B23" i="3" s="1"/>
  <c r="G6" i="1"/>
  <c r="G67" i="1" s="1"/>
  <c r="C6" i="1"/>
  <c r="C67" i="1" s="1"/>
  <c r="C19" i="8"/>
  <c r="C88" i="8" s="1"/>
  <c r="C121" i="8" s="1"/>
  <c r="C89" i="8"/>
  <c r="C123" i="8" s="1"/>
  <c r="D123" i="8" s="1"/>
  <c r="B33" i="2" s="1"/>
  <c r="I30" i="3"/>
  <c r="G30" i="3"/>
  <c r="H72" i="8"/>
  <c r="D113" i="8"/>
  <c r="C12" i="3"/>
  <c r="C42" i="3" s="1"/>
  <c r="D25" i="3"/>
  <c r="I25" i="3" s="1"/>
  <c r="D115" i="8"/>
  <c r="H13" i="8"/>
  <c r="D57" i="8"/>
  <c r="C125" i="8"/>
  <c r="D125" i="8" s="1"/>
  <c r="D90" i="8"/>
  <c r="D124" i="8"/>
  <c r="AC10" i="6"/>
  <c r="AD35" i="6"/>
  <c r="AG12" i="6"/>
  <c r="AH12" i="6" s="1"/>
  <c r="H38" i="3"/>
  <c r="AF39" i="6"/>
  <c r="AE34" i="6"/>
  <c r="AF34" i="6" s="1"/>
  <c r="AD42" i="6"/>
  <c r="AE21" i="6"/>
  <c r="AG21" i="6" s="1"/>
  <c r="AH21" i="6" s="1"/>
  <c r="AE27" i="6"/>
  <c r="AF27" i="6" s="1"/>
  <c r="AD34" i="6"/>
  <c r="F19" i="6"/>
  <c r="G19" i="6" s="1"/>
  <c r="AE17" i="6"/>
  <c r="AG17" i="6" s="1"/>
  <c r="AH17" i="6" s="1"/>
  <c r="I23" i="6"/>
  <c r="AC26" i="6"/>
  <c r="H39" i="3"/>
  <c r="H93" i="8"/>
  <c r="AE35" i="6"/>
  <c r="AG35" i="6" s="1"/>
  <c r="AH35" i="6" s="1"/>
  <c r="H21" i="3"/>
  <c r="H23" i="3" s="1"/>
  <c r="AE32" i="6"/>
  <c r="AF32" i="6" s="1"/>
  <c r="D102" i="8"/>
  <c r="D20" i="2" s="1"/>
  <c r="D28" i="2" s="1"/>
  <c r="D15" i="3"/>
  <c r="I15" i="3" s="1"/>
  <c r="H41" i="3"/>
  <c r="J38" i="3"/>
  <c r="AE47" i="6"/>
  <c r="AF47" i="6" s="1"/>
  <c r="AD47" i="6"/>
  <c r="AG46" i="6"/>
  <c r="AH46" i="6" s="1"/>
  <c r="I50" i="6"/>
  <c r="F50" i="6"/>
  <c r="G50" i="6" s="1"/>
  <c r="F53" i="6"/>
  <c r="G53" i="6" s="1"/>
  <c r="AD43" i="6"/>
  <c r="W42" i="6"/>
  <c r="AE41" i="6"/>
  <c r="AG41" i="6" s="1"/>
  <c r="AH41" i="6" s="1"/>
  <c r="AE40" i="6"/>
  <c r="AF40" i="6" s="1"/>
  <c r="V50" i="6"/>
  <c r="W50" i="6" s="1"/>
  <c r="AD38" i="6"/>
  <c r="N53" i="6"/>
  <c r="O53" i="6" s="1"/>
  <c r="N50" i="6"/>
  <c r="O50" i="6" s="1"/>
  <c r="AA50" i="6"/>
  <c r="AE33" i="6"/>
  <c r="M53" i="6"/>
  <c r="Q53" i="6"/>
  <c r="Q50" i="6"/>
  <c r="M50" i="6"/>
  <c r="W32" i="6"/>
  <c r="E53" i="6"/>
  <c r="I53" i="6"/>
  <c r="E50" i="6"/>
  <c r="T53" i="6"/>
  <c r="U50" i="6"/>
  <c r="Y50" i="6"/>
  <c r="AC50" i="6"/>
  <c r="AA53" i="6"/>
  <c r="Y53" i="6"/>
  <c r="B78" i="1"/>
  <c r="B128" i="1" s="1"/>
  <c r="E78" i="1"/>
  <c r="E128" i="1" s="1"/>
  <c r="G128" i="1"/>
  <c r="I96" i="1"/>
  <c r="I99" i="1"/>
  <c r="I95" i="1" s="1"/>
  <c r="F99" i="1"/>
  <c r="C128" i="1"/>
  <c r="F7" i="1"/>
  <c r="I7" i="1" s="1"/>
  <c r="B6" i="1"/>
  <c r="F25" i="1"/>
  <c r="I25" i="1" s="1"/>
  <c r="F49" i="1"/>
  <c r="I49" i="1" s="1"/>
  <c r="D35" i="2" s="1"/>
  <c r="E6" i="1"/>
  <c r="E67" i="1" s="1"/>
  <c r="H17" i="3"/>
  <c r="C41" i="3"/>
  <c r="J28" i="3"/>
  <c r="J31" i="3" s="1"/>
  <c r="K8" i="3"/>
  <c r="D95" i="8"/>
  <c r="D20" i="3"/>
  <c r="K20" i="3" s="1"/>
  <c r="G39" i="8"/>
  <c r="J19" i="3"/>
  <c r="J21" i="3" s="1"/>
  <c r="J10" i="3"/>
  <c r="J13" i="3" s="1"/>
  <c r="D27" i="8"/>
  <c r="I11" i="3"/>
  <c r="K11" i="3"/>
  <c r="G11" i="3"/>
  <c r="B41" i="3"/>
  <c r="D78" i="8"/>
  <c r="B19" i="2" s="1"/>
  <c r="D72" i="8"/>
  <c r="D68" i="8"/>
  <c r="D52" i="8"/>
  <c r="B39" i="8"/>
  <c r="B7" i="3"/>
  <c r="D7" i="3" s="1"/>
  <c r="B19" i="8"/>
  <c r="D91" i="8"/>
  <c r="H95" i="8"/>
  <c r="J39" i="3"/>
  <c r="AD21" i="6"/>
  <c r="H29" i="6"/>
  <c r="H54" i="6" s="1"/>
  <c r="F55" i="6"/>
  <c r="AE55" i="6" s="1"/>
  <c r="AF55" i="6" s="1"/>
  <c r="B62" i="6"/>
  <c r="Y57" i="6"/>
  <c r="L29" i="6"/>
  <c r="L54" i="6" s="1"/>
  <c r="Q17" i="6"/>
  <c r="AC25" i="6"/>
  <c r="AD25" i="6" s="1"/>
  <c r="AA20" i="6"/>
  <c r="Y20" i="6"/>
  <c r="AA22" i="6"/>
  <c r="AA61" i="6"/>
  <c r="I7" i="6"/>
  <c r="AC28" i="6"/>
  <c r="F23" i="6"/>
  <c r="G23" i="6" s="1"/>
  <c r="AC15" i="6"/>
  <c r="AE59" i="6"/>
  <c r="AG59" i="6" s="1"/>
  <c r="T62" i="6"/>
  <c r="G21" i="6"/>
  <c r="E23" i="6"/>
  <c r="G20" i="6"/>
  <c r="AC24" i="6"/>
  <c r="AD24" i="6" s="1"/>
  <c r="AD27" i="6"/>
  <c r="AC6" i="6"/>
  <c r="J29" i="6"/>
  <c r="J54" i="6" s="1"/>
  <c r="H62" i="6"/>
  <c r="G22" i="6"/>
  <c r="Y6" i="6"/>
  <c r="Y21" i="6"/>
  <c r="Y27" i="6"/>
  <c r="AA23" i="6"/>
  <c r="AD23" i="6" s="1"/>
  <c r="AC19" i="6"/>
  <c r="Q26" i="6"/>
  <c r="AE6" i="6"/>
  <c r="AF6" i="6" s="1"/>
  <c r="AE25" i="6"/>
  <c r="D29" i="6"/>
  <c r="AC22" i="6"/>
  <c r="I22" i="6"/>
  <c r="I59" i="6"/>
  <c r="AC20" i="6"/>
  <c r="AA59" i="6"/>
  <c r="G61" i="6"/>
  <c r="Y16" i="6"/>
  <c r="AA15" i="6"/>
  <c r="AA28" i="6"/>
  <c r="E59" i="6"/>
  <c r="AE20" i="6"/>
  <c r="X62" i="6"/>
  <c r="AC16" i="6"/>
  <c r="AD16" i="6" s="1"/>
  <c r="Y11" i="6"/>
  <c r="I20" i="6"/>
  <c r="Y22" i="6"/>
  <c r="E20" i="6"/>
  <c r="AE14" i="6"/>
  <c r="AD17" i="6"/>
  <c r="AE28" i="6"/>
  <c r="J62" i="6"/>
  <c r="AA58" i="6"/>
  <c r="AD58" i="6" s="1"/>
  <c r="Y55" i="6"/>
  <c r="AC9" i="6"/>
  <c r="F15" i="6"/>
  <c r="F24" i="6"/>
  <c r="B29" i="6"/>
  <c r="B54" i="6" s="1"/>
  <c r="I61" i="6"/>
  <c r="E121" i="8"/>
  <c r="I58" i="1"/>
  <c r="AQ52" i="5"/>
  <c r="AQ19" i="5"/>
  <c r="AQ42" i="5"/>
  <c r="AQ23" i="5"/>
  <c r="AQ8" i="5"/>
  <c r="AQ45" i="5"/>
  <c r="AQ66" i="5"/>
  <c r="AQ58" i="5"/>
  <c r="AQ67" i="5"/>
  <c r="AQ71" i="5"/>
  <c r="AQ46" i="5"/>
  <c r="AQ50" i="5"/>
  <c r="AQ40" i="5"/>
  <c r="AQ14" i="5"/>
  <c r="AQ43" i="5"/>
  <c r="AQ41" i="5"/>
  <c r="AQ77" i="5"/>
  <c r="AQ57" i="5"/>
  <c r="AQ78" i="5"/>
  <c r="AQ63" i="5"/>
  <c r="AQ21" i="5"/>
  <c r="AQ24" i="5"/>
  <c r="AQ36" i="5"/>
  <c r="AQ6" i="5"/>
  <c r="AQ35" i="5"/>
  <c r="AQ37" i="5"/>
  <c r="AQ69" i="5"/>
  <c r="AQ56" i="5"/>
  <c r="AQ70" i="5"/>
  <c r="AQ68" i="5"/>
  <c r="AQ10" i="5"/>
  <c r="AU84" i="5"/>
  <c r="AW84" i="5"/>
  <c r="AS84" i="5"/>
  <c r="AQ15" i="5"/>
  <c r="AQ34" i="5"/>
  <c r="AQ51" i="5"/>
  <c r="AQ47" i="5"/>
  <c r="AQ33" i="5"/>
  <c r="AQ61" i="5"/>
  <c r="AQ55" i="5"/>
  <c r="AQ62" i="5"/>
  <c r="AQ60" i="5"/>
  <c r="AQ49" i="5"/>
  <c r="AQ7" i="5"/>
  <c r="AQ32" i="5"/>
  <c r="AQ20" i="5"/>
  <c r="AQ39" i="5"/>
  <c r="AQ29" i="5"/>
  <c r="AQ80" i="5"/>
  <c r="AQ54" i="5"/>
  <c r="AQ81" i="5"/>
  <c r="AQ76" i="5"/>
  <c r="AQ28" i="5"/>
  <c r="AQ48" i="5"/>
  <c r="AQ17" i="5"/>
  <c r="AQ25" i="5"/>
  <c r="AQ22" i="5"/>
  <c r="AQ82" i="5"/>
  <c r="AQ64" i="5"/>
  <c r="AQ83" i="5"/>
  <c r="AQ65" i="5"/>
  <c r="AQ13" i="5"/>
  <c r="H82" i="8"/>
  <c r="H94" i="8"/>
  <c r="F129" i="8"/>
  <c r="AQ72" i="5"/>
  <c r="AQ26" i="5"/>
  <c r="AQ44" i="5"/>
  <c r="AM11" i="5"/>
  <c r="BM11" i="5"/>
  <c r="BL24" i="5"/>
  <c r="BN54" i="5"/>
  <c r="BO54" i="5"/>
  <c r="BP54" i="5" s="1"/>
  <c r="AM59" i="5"/>
  <c r="BM59" i="5"/>
  <c r="AQ27" i="5"/>
  <c r="AQ73" i="5"/>
  <c r="AQ31" i="5"/>
  <c r="AM10" i="5"/>
  <c r="BM10" i="5"/>
  <c r="BM9" i="5"/>
  <c r="AU9" i="5"/>
  <c r="C93" i="8"/>
  <c r="D40" i="8"/>
  <c r="C39" i="8"/>
  <c r="BG19" i="5"/>
  <c r="AO19" i="5"/>
  <c r="AH28" i="5"/>
  <c r="AK19" i="5"/>
  <c r="AL21" i="5"/>
  <c r="AM21" i="5" s="1"/>
  <c r="AO21" i="5"/>
  <c r="AN28" i="5"/>
  <c r="AK24" i="5"/>
  <c r="AJ28" i="5"/>
  <c r="AK46" i="5"/>
  <c r="AL46" i="5"/>
  <c r="BK46" i="5"/>
  <c r="AJ49" i="5"/>
  <c r="AK49" i="5" s="1"/>
  <c r="AK50" i="5"/>
  <c r="AM50" i="5"/>
  <c r="AO50" i="5"/>
  <c r="BG50" i="5"/>
  <c r="AL53" i="5"/>
  <c r="AM53" i="5" s="1"/>
  <c r="AO53" i="5"/>
  <c r="AN60" i="5"/>
  <c r="AK56" i="5"/>
  <c r="AL56" i="5"/>
  <c r="BK56" i="5"/>
  <c r="AJ60" i="5"/>
  <c r="AK59" i="5"/>
  <c r="BG59" i="5"/>
  <c r="AO59" i="5"/>
  <c r="AH60" i="5"/>
  <c r="AL62" i="5"/>
  <c r="AO62" i="5"/>
  <c r="AN83" i="5"/>
  <c r="AK65" i="5"/>
  <c r="AL65" i="5"/>
  <c r="BK65" i="5"/>
  <c r="AJ83" i="5"/>
  <c r="AK83" i="5" s="1"/>
  <c r="AK68" i="5"/>
  <c r="BG68" i="5"/>
  <c r="AO68" i="5"/>
  <c r="AH83" i="5"/>
  <c r="AM70" i="5"/>
  <c r="BM70" i="5"/>
  <c r="AL73" i="5"/>
  <c r="AK73" i="5"/>
  <c r="BK73" i="5"/>
  <c r="AK76" i="5"/>
  <c r="BG76" i="5"/>
  <c r="AO76" i="5"/>
  <c r="BL40" i="5"/>
  <c r="BJ40" i="5"/>
  <c r="BN40" i="5"/>
  <c r="BP40" i="5"/>
  <c r="BL20" i="5"/>
  <c r="BO20" i="5"/>
  <c r="BP20" i="5" s="1"/>
  <c r="AE49" i="6"/>
  <c r="W49" i="6"/>
  <c r="F10" i="6"/>
  <c r="G10" i="6" s="1"/>
  <c r="E10" i="6"/>
  <c r="P29" i="6"/>
  <c r="Q10" i="6"/>
  <c r="BL17" i="5"/>
  <c r="BJ17" i="5"/>
  <c r="AD84" i="5"/>
  <c r="G72" i="5"/>
  <c r="BM72" i="5"/>
  <c r="BK5" i="5"/>
  <c r="T28" i="5"/>
  <c r="V5" i="5"/>
  <c r="BJ55" i="5"/>
  <c r="BP55" i="5"/>
  <c r="BL42" i="5"/>
  <c r="B84" i="5"/>
  <c r="H42" i="3"/>
  <c r="BL75" i="5"/>
  <c r="BL62" i="5"/>
  <c r="BJ62" i="5"/>
  <c r="BJ18" i="5"/>
  <c r="BP18" i="5"/>
  <c r="BN18" i="5"/>
  <c r="BN47" i="5"/>
  <c r="BL47" i="5"/>
  <c r="BP47" i="5"/>
  <c r="BG35" i="5"/>
  <c r="U35" i="5"/>
  <c r="Y25" i="5"/>
  <c r="V25" i="5"/>
  <c r="BN22" i="5"/>
  <c r="BO82" i="5"/>
  <c r="BP82" i="5" s="1"/>
  <c r="Y39" i="5"/>
  <c r="W39" i="5"/>
  <c r="U39" i="5"/>
  <c r="BG39" i="5"/>
  <c r="BL22" i="5"/>
  <c r="BL19" i="5"/>
  <c r="J22" i="3"/>
  <c r="G102" i="8"/>
  <c r="H102" i="8" s="1"/>
  <c r="D65" i="2" s="1"/>
  <c r="C82" i="8"/>
  <c r="D82" i="8" s="1"/>
  <c r="D84" i="8"/>
  <c r="D78" i="1"/>
  <c r="D128" i="1" s="1"/>
  <c r="F80" i="1"/>
  <c r="F91" i="1"/>
  <c r="I98" i="1"/>
  <c r="I118" i="1"/>
  <c r="I117" i="1" s="1"/>
  <c r="F117" i="1"/>
  <c r="F115" i="1" s="1"/>
  <c r="D29" i="3"/>
  <c r="W21" i="5"/>
  <c r="AC28" i="5"/>
  <c r="Z52" i="5"/>
  <c r="AG28" i="5"/>
  <c r="F83" i="1"/>
  <c r="I83" i="1" s="1"/>
  <c r="BJ9" i="5"/>
  <c r="BL9" i="5"/>
  <c r="U27" i="5"/>
  <c r="BK27" i="5"/>
  <c r="F62" i="5"/>
  <c r="X62" i="5"/>
  <c r="BL31" i="5"/>
  <c r="BJ31" i="5"/>
  <c r="BN31" i="5"/>
  <c r="V51" i="5"/>
  <c r="Y51" i="5"/>
  <c r="N34" i="5"/>
  <c r="O34" i="5" s="1"/>
  <c r="Q34" i="5"/>
  <c r="F25" i="5"/>
  <c r="G25" i="5" s="1"/>
  <c r="I25" i="5"/>
  <c r="I17" i="5"/>
  <c r="X17" i="5"/>
  <c r="F17" i="5"/>
  <c r="G17" i="5" s="1"/>
  <c r="F8" i="5"/>
  <c r="X8" i="5"/>
  <c r="I8" i="5"/>
  <c r="V75" i="5"/>
  <c r="W75" i="5" s="1"/>
  <c r="Y75" i="5"/>
  <c r="BO44" i="5"/>
  <c r="BP44" i="5" s="1"/>
  <c r="W29" i="5"/>
  <c r="U29" i="5"/>
  <c r="BG29" i="5"/>
  <c r="Y29" i="5"/>
  <c r="V35" i="5"/>
  <c r="Y35" i="5"/>
  <c r="BK30" i="5"/>
  <c r="T49" i="5"/>
  <c r="J10" i="5"/>
  <c r="M14" i="5"/>
  <c r="R14" i="5"/>
  <c r="Q14" i="5"/>
  <c r="M5" i="5"/>
  <c r="O5" i="5"/>
  <c r="R5" i="5"/>
  <c r="U5" i="5" s="1"/>
  <c r="Q5" i="5"/>
  <c r="Q43" i="5"/>
  <c r="R43" i="5"/>
  <c r="M43" i="5"/>
  <c r="Q35" i="5"/>
  <c r="M35" i="5"/>
  <c r="I26" i="5"/>
  <c r="G26" i="5"/>
  <c r="E26" i="5"/>
  <c r="R26" i="5"/>
  <c r="R69" i="5"/>
  <c r="O69" i="5"/>
  <c r="M69" i="5"/>
  <c r="J83" i="5"/>
  <c r="T58" i="5"/>
  <c r="T60" i="5" s="1"/>
  <c r="D60" i="5"/>
  <c r="E58" i="5"/>
  <c r="F40" i="3"/>
  <c r="F43" i="3" s="1"/>
  <c r="B28" i="3"/>
  <c r="B31" i="3" s="1"/>
  <c r="BJ13" i="5"/>
  <c r="BN13" i="5"/>
  <c r="BL36" i="5"/>
  <c r="BJ36" i="5"/>
  <c r="BM16" i="5"/>
  <c r="BN16" i="5" s="1"/>
  <c r="AM78" i="5"/>
  <c r="AK78" i="5"/>
  <c r="F69" i="5"/>
  <c r="T69" i="5"/>
  <c r="U69" i="5" s="1"/>
  <c r="J17" i="3"/>
  <c r="AL24" i="5"/>
  <c r="AU41" i="5"/>
  <c r="AS41" i="5"/>
  <c r="X53" i="5"/>
  <c r="H60" i="5"/>
  <c r="N78" i="5"/>
  <c r="O78" i="5" s="1"/>
  <c r="X78" i="5"/>
  <c r="C9" i="3"/>
  <c r="C13" i="8"/>
  <c r="D75" i="8"/>
  <c r="C26" i="3"/>
  <c r="C28" i="3" s="1"/>
  <c r="C31" i="3" s="1"/>
  <c r="Q23" i="6"/>
  <c r="AA71" i="6"/>
  <c r="E71" i="6"/>
  <c r="E83" i="6"/>
  <c r="AA83" i="6"/>
  <c r="AD83" i="6" s="1"/>
  <c r="AC65" i="6"/>
  <c r="F65" i="6"/>
  <c r="I63" i="6"/>
  <c r="I71" i="6"/>
  <c r="G79" i="6"/>
  <c r="G127" i="8"/>
  <c r="H127" i="8" s="1"/>
  <c r="D42" i="2" s="1"/>
  <c r="B75" i="2"/>
  <c r="BO13" i="5"/>
  <c r="BP13" i="5" s="1"/>
  <c r="V42" i="5"/>
  <c r="AK44" i="5"/>
  <c r="AM76" i="5"/>
  <c r="R53" i="5"/>
  <c r="T80" i="5"/>
  <c r="N71" i="5"/>
  <c r="O71" i="5" s="1"/>
  <c r="L83" i="5"/>
  <c r="BG41" i="5"/>
  <c r="AN49" i="5"/>
  <c r="AT27" i="5"/>
  <c r="AS27" i="5"/>
  <c r="AT36" i="5"/>
  <c r="AS36" i="5"/>
  <c r="V82" i="5"/>
  <c r="W82" i="5" s="1"/>
  <c r="BM39" i="5"/>
  <c r="BK15" i="5"/>
  <c r="X34" i="5"/>
  <c r="V77" i="5"/>
  <c r="W77" i="5" s="1"/>
  <c r="AA11" i="6"/>
  <c r="BM6" i="5"/>
  <c r="V45" i="5"/>
  <c r="V38" i="5"/>
  <c r="AM8" i="5"/>
  <c r="AU31" i="5"/>
  <c r="T66" i="5"/>
  <c r="F66" i="5"/>
  <c r="P49" i="5"/>
  <c r="X50" i="5"/>
  <c r="X41" i="5"/>
  <c r="D71" i="8"/>
  <c r="C19" i="3"/>
  <c r="C94" i="8"/>
  <c r="D97" i="8"/>
  <c r="V30" i="5"/>
  <c r="AM30" i="5"/>
  <c r="AK30" i="5"/>
  <c r="X66" i="5"/>
  <c r="P83" i="5"/>
  <c r="Q83" i="5" s="1"/>
  <c r="N66" i="5"/>
  <c r="O66" i="5" s="1"/>
  <c r="E55" i="6"/>
  <c r="AC55" i="6"/>
  <c r="AC57" i="6"/>
  <c r="AS19" i="5"/>
  <c r="AS14" i="5"/>
  <c r="AT14" i="5"/>
  <c r="AT28" i="5" s="1"/>
  <c r="AU28" i="5" s="1"/>
  <c r="AS8" i="5"/>
  <c r="G92" i="8"/>
  <c r="G116" i="8"/>
  <c r="G128" i="8" s="1"/>
  <c r="H128" i="8" s="1"/>
  <c r="D43" i="2" s="1"/>
  <c r="G129" i="8"/>
  <c r="AA73" i="6"/>
  <c r="X85" i="6"/>
  <c r="V77" i="6"/>
  <c r="W77" i="6" s="1"/>
  <c r="Z85" i="6"/>
  <c r="G83" i="6"/>
  <c r="H67" i="1"/>
  <c r="G118" i="8"/>
  <c r="G130" i="8" s="1"/>
  <c r="H130" i="8" s="1"/>
  <c r="D45" i="2" s="1"/>
  <c r="G119" i="8"/>
  <c r="G131" i="8" s="1"/>
  <c r="H131" i="8" s="1"/>
  <c r="D34" i="3"/>
  <c r="G34" i="3" s="1"/>
  <c r="D130" i="8"/>
  <c r="B45" i="2" s="1"/>
  <c r="D128" i="8"/>
  <c r="B43" i="2" s="1"/>
  <c r="B42" i="3"/>
  <c r="B66" i="2"/>
  <c r="D122" i="8"/>
  <c r="K30" i="3"/>
  <c r="J42" i="3"/>
  <c r="I79" i="6"/>
  <c r="F71" i="6"/>
  <c r="G71" i="6" s="1"/>
  <c r="I81" i="6"/>
  <c r="F81" i="6"/>
  <c r="G81" i="6" s="1"/>
  <c r="F73" i="6"/>
  <c r="E65" i="6"/>
  <c r="I73" i="6"/>
  <c r="E81" i="6"/>
  <c r="E73" i="6"/>
  <c r="AA81" i="6"/>
  <c r="AA65" i="6"/>
  <c r="I65" i="6"/>
  <c r="Y67" i="6"/>
  <c r="U64" i="6"/>
  <c r="U75" i="6"/>
  <c r="U72" i="6"/>
  <c r="AC80" i="6"/>
  <c r="AD80" i="6" s="1"/>
  <c r="AC72" i="6"/>
  <c r="AD72" i="6" s="1"/>
  <c r="AC64" i="6"/>
  <c r="Y69" i="6"/>
  <c r="W83" i="6"/>
  <c r="AA67" i="6"/>
  <c r="AD67" i="6" s="1"/>
  <c r="V80" i="6"/>
  <c r="W80" i="6" s="1"/>
  <c r="V69" i="6"/>
  <c r="W69" i="6" s="1"/>
  <c r="Y77" i="6"/>
  <c r="K64" i="6"/>
  <c r="K66" i="6"/>
  <c r="K69" i="6"/>
  <c r="U63" i="6"/>
  <c r="AD84" i="6"/>
  <c r="AC63" i="6"/>
  <c r="AD63" i="6" s="1"/>
  <c r="R85" i="6"/>
  <c r="Y83" i="6"/>
  <c r="Y75" i="6"/>
  <c r="V67" i="6"/>
  <c r="W67" i="6" s="1"/>
  <c r="O82" i="6"/>
  <c r="K76" i="6"/>
  <c r="K83" i="6"/>
  <c r="K72" i="6"/>
  <c r="K67" i="6"/>
  <c r="K74" i="6"/>
  <c r="O76" i="6"/>
  <c r="AE76" i="6"/>
  <c r="AG76" i="6" s="1"/>
  <c r="O83" i="6"/>
  <c r="AE83" i="6"/>
  <c r="K65" i="6"/>
  <c r="K77" i="6"/>
  <c r="O67" i="6"/>
  <c r="K80" i="6"/>
  <c r="K79" i="6"/>
  <c r="K36" i="6"/>
  <c r="K52" i="6"/>
  <c r="K32" i="6"/>
  <c r="K85" i="6"/>
  <c r="K39" i="6"/>
  <c r="K40" i="6"/>
  <c r="K70" i="6"/>
  <c r="K38" i="6"/>
  <c r="K34" i="6"/>
  <c r="K43" i="6"/>
  <c r="K41" i="6"/>
  <c r="K73" i="6"/>
  <c r="K45" i="6"/>
  <c r="K42" i="6"/>
  <c r="K78" i="6"/>
  <c r="K33" i="6"/>
  <c r="K44" i="6"/>
  <c r="K47" i="6"/>
  <c r="K46" i="6"/>
  <c r="K50" i="6"/>
  <c r="K49" i="6"/>
  <c r="K53" i="6"/>
  <c r="K48" i="6"/>
  <c r="K31" i="6"/>
  <c r="K51" i="6"/>
  <c r="K30" i="6"/>
  <c r="K35" i="6"/>
  <c r="K37" i="6"/>
  <c r="K82" i="6"/>
  <c r="Q69" i="6"/>
  <c r="Q84" i="6"/>
  <c r="AA76" i="6"/>
  <c r="AD76" i="6" s="1"/>
  <c r="K68" i="6"/>
  <c r="N79" i="6"/>
  <c r="O79" i="6" s="1"/>
  <c r="K84" i="6"/>
  <c r="Q66" i="6"/>
  <c r="Q77" i="6"/>
  <c r="AE84" i="6"/>
  <c r="AF84" i="6" s="1"/>
  <c r="K75" i="6"/>
  <c r="O81" i="6"/>
  <c r="L85" i="6"/>
  <c r="P85" i="6"/>
  <c r="Q74" i="6"/>
  <c r="Q82" i="6"/>
  <c r="AC79" i="6"/>
  <c r="K81" i="6"/>
  <c r="M63" i="6"/>
  <c r="Q67" i="6"/>
  <c r="AC71" i="6"/>
  <c r="AE63" i="6"/>
  <c r="N75" i="6"/>
  <c r="O75" i="6" s="1"/>
  <c r="AE68" i="6"/>
  <c r="AG68" i="6" s="1"/>
  <c r="AH68" i="6" s="1"/>
  <c r="F69" i="6"/>
  <c r="F77" i="6"/>
  <c r="E77" i="6"/>
  <c r="G84" i="6"/>
  <c r="H85" i="6"/>
  <c r="AE64" i="6"/>
  <c r="AD78" i="6"/>
  <c r="AE72" i="6"/>
  <c r="E78" i="6"/>
  <c r="E70" i="6"/>
  <c r="F78" i="6"/>
  <c r="D85" i="6"/>
  <c r="F70" i="6"/>
  <c r="AD82" i="6"/>
  <c r="B85" i="6"/>
  <c r="AA69" i="6"/>
  <c r="AA77" i="6"/>
  <c r="AD70" i="6"/>
  <c r="I77" i="6"/>
  <c r="E69" i="6"/>
  <c r="I69" i="6"/>
  <c r="B67" i="1" l="1"/>
  <c r="K29" i="6"/>
  <c r="AF13" i="6"/>
  <c r="I33" i="3"/>
  <c r="AF21" i="6"/>
  <c r="I27" i="3"/>
  <c r="K33" i="3"/>
  <c r="G35" i="3"/>
  <c r="AE65" i="6"/>
  <c r="AG65" i="6" s="1"/>
  <c r="AH65" i="6" s="1"/>
  <c r="G27" i="3"/>
  <c r="AG51" i="6"/>
  <c r="AH51" i="6" s="1"/>
  <c r="I115" i="1"/>
  <c r="S12" i="6"/>
  <c r="S5" i="6"/>
  <c r="S18" i="6"/>
  <c r="S13" i="6"/>
  <c r="G22" i="3"/>
  <c r="AF61" i="6"/>
  <c r="AG8" i="6"/>
  <c r="AH8" i="6" s="1"/>
  <c r="H10" i="3"/>
  <c r="H13" i="3" s="1"/>
  <c r="AE73" i="6"/>
  <c r="AF73" i="6" s="1"/>
  <c r="S63" i="6"/>
  <c r="S56" i="6"/>
  <c r="AD79" i="6"/>
  <c r="AF59" i="6"/>
  <c r="K15" i="3"/>
  <c r="G15" i="3"/>
  <c r="G17" i="3" s="1"/>
  <c r="B20" i="2"/>
  <c r="B28" i="2" s="1"/>
  <c r="I8" i="3"/>
  <c r="AE60" i="6"/>
  <c r="AF60" i="6" s="1"/>
  <c r="AG34" i="6"/>
  <c r="AH34" i="6" s="1"/>
  <c r="AG63" i="6"/>
  <c r="AH63" i="6" s="1"/>
  <c r="AF30" i="6"/>
  <c r="AD81" i="6"/>
  <c r="AE66" i="6"/>
  <c r="AG66" i="6" s="1"/>
  <c r="AH66" i="6" s="1"/>
  <c r="AD71" i="6"/>
  <c r="AF5" i="6"/>
  <c r="U62" i="6"/>
  <c r="AD26" i="6"/>
  <c r="AD20" i="6"/>
  <c r="AG84" i="6"/>
  <c r="AH84" i="6" s="1"/>
  <c r="AE74" i="6"/>
  <c r="AF74" i="6" s="1"/>
  <c r="AD73" i="6"/>
  <c r="AG56" i="6"/>
  <c r="AH56" i="6" s="1"/>
  <c r="E62" i="6"/>
  <c r="AF44" i="6"/>
  <c r="AG37" i="6"/>
  <c r="AH37" i="6" s="1"/>
  <c r="AF45" i="6"/>
  <c r="AD7" i="6"/>
  <c r="AE82" i="6"/>
  <c r="AG82" i="6" s="1"/>
  <c r="AH82" i="6" s="1"/>
  <c r="AD64" i="6"/>
  <c r="K16" i="3"/>
  <c r="C17" i="3"/>
  <c r="D46" i="2"/>
  <c r="F46" i="2" s="1"/>
  <c r="B36" i="2"/>
  <c r="E36" i="2" s="1"/>
  <c r="D17" i="3"/>
  <c r="E17" i="3" s="1"/>
  <c r="I16" i="3"/>
  <c r="O62" i="6"/>
  <c r="AE58" i="6"/>
  <c r="AG58" i="6" s="1"/>
  <c r="AH58" i="6" s="1"/>
  <c r="AE11" i="6"/>
  <c r="AG11" i="6" s="1"/>
  <c r="AH11" i="6" s="1"/>
  <c r="AG42" i="6"/>
  <c r="AH42" i="6" s="1"/>
  <c r="AF83" i="6"/>
  <c r="AE9" i="6"/>
  <c r="AF9" i="6" s="1"/>
  <c r="F29" i="6"/>
  <c r="G29" i="6" s="1"/>
  <c r="AD65" i="6"/>
  <c r="AG72" i="6"/>
  <c r="AH72" i="6" s="1"/>
  <c r="G73" i="6"/>
  <c r="AG18" i="6"/>
  <c r="AH18" i="6" s="1"/>
  <c r="AF18" i="6"/>
  <c r="G65" i="6"/>
  <c r="AG52" i="6"/>
  <c r="AH52" i="6" s="1"/>
  <c r="AG20" i="6"/>
  <c r="AH20" i="6" s="1"/>
  <c r="AF31" i="6"/>
  <c r="AG43" i="6"/>
  <c r="AH43" i="6" s="1"/>
  <c r="AF35" i="6"/>
  <c r="AE19" i="6"/>
  <c r="AF19" i="6" s="1"/>
  <c r="H40" i="3"/>
  <c r="H43" i="3" s="1"/>
  <c r="AF17" i="6"/>
  <c r="Z86" i="6"/>
  <c r="D39" i="8"/>
  <c r="D17" i="2" s="1"/>
  <c r="H39" i="8"/>
  <c r="I92" i="1"/>
  <c r="AG27" i="6"/>
  <c r="AH27" i="6" s="1"/>
  <c r="AE71" i="6"/>
  <c r="AF71" i="6" s="1"/>
  <c r="G55" i="6"/>
  <c r="AE75" i="6"/>
  <c r="AF75" i="6" s="1"/>
  <c r="AE77" i="6"/>
  <c r="AG77" i="6" s="1"/>
  <c r="AH77" i="6" s="1"/>
  <c r="AE69" i="6"/>
  <c r="AG69" i="6" s="1"/>
  <c r="AH69" i="6" s="1"/>
  <c r="B27" i="2"/>
  <c r="B18" i="2"/>
  <c r="B26" i="2" s="1"/>
  <c r="D18" i="2"/>
  <c r="D26" i="2" s="1"/>
  <c r="B35" i="2"/>
  <c r="F35" i="2" s="1"/>
  <c r="AF36" i="6"/>
  <c r="B7" i="2"/>
  <c r="B6" i="2" s="1"/>
  <c r="B34" i="2"/>
  <c r="AD28" i="6"/>
  <c r="D37" i="2"/>
  <c r="F37" i="2" s="1"/>
  <c r="D7" i="2"/>
  <c r="D6" i="2" s="1"/>
  <c r="I93" i="1"/>
  <c r="I94" i="1"/>
  <c r="I91" i="1"/>
  <c r="M29" i="6"/>
  <c r="AG48" i="6"/>
  <c r="AH48" i="6" s="1"/>
  <c r="AF28" i="6"/>
  <c r="X29" i="6"/>
  <c r="X54" i="6" s="1"/>
  <c r="D89" i="8"/>
  <c r="AG32" i="6"/>
  <c r="AH32" i="6" s="1"/>
  <c r="F6" i="1"/>
  <c r="F67" i="1" s="1"/>
  <c r="D35" i="3"/>
  <c r="E34" i="3" s="1"/>
  <c r="K34" i="3"/>
  <c r="I34" i="3"/>
  <c r="G25" i="3"/>
  <c r="D19" i="8"/>
  <c r="B17" i="2" s="1"/>
  <c r="K25" i="3"/>
  <c r="D12" i="3"/>
  <c r="K12" i="3" s="1"/>
  <c r="B88" i="8"/>
  <c r="D88" i="8" s="1"/>
  <c r="AG40" i="6"/>
  <c r="AH40" i="6" s="1"/>
  <c r="AE16" i="6"/>
  <c r="AG16" i="6" s="1"/>
  <c r="AH16" i="6" s="1"/>
  <c r="J86" i="6"/>
  <c r="B8" i="7" s="1"/>
  <c r="B58" i="2" s="1"/>
  <c r="H92" i="8"/>
  <c r="D64" i="2" s="1"/>
  <c r="AG47" i="6"/>
  <c r="AH47" i="6" s="1"/>
  <c r="K54" i="6"/>
  <c r="AF41" i="6"/>
  <c r="AD50" i="6"/>
  <c r="AF33" i="6"/>
  <c r="AG33" i="6"/>
  <c r="AH33" i="6" s="1"/>
  <c r="T54" i="6"/>
  <c r="T86" i="6" s="1"/>
  <c r="D9" i="7" s="1"/>
  <c r="M54" i="6"/>
  <c r="V53" i="6"/>
  <c r="AC53" i="6"/>
  <c r="AD53" i="6" s="1"/>
  <c r="U53" i="6"/>
  <c r="I54" i="6"/>
  <c r="H86" i="6"/>
  <c r="F43" i="2"/>
  <c r="H129" i="8"/>
  <c r="I20" i="3"/>
  <c r="G20" i="3"/>
  <c r="J37" i="3"/>
  <c r="J40" i="3" s="1"/>
  <c r="B92" i="8"/>
  <c r="B126" i="8" s="1"/>
  <c r="B37" i="3"/>
  <c r="B40" i="3" s="1"/>
  <c r="B43" i="3" s="1"/>
  <c r="B10" i="3"/>
  <c r="B13" i="3" s="1"/>
  <c r="B64" i="2"/>
  <c r="B63" i="2" s="1"/>
  <c r="AD15" i="6"/>
  <c r="AH61" i="6"/>
  <c r="AD61" i="6"/>
  <c r="AF25" i="6"/>
  <c r="AG25" i="6"/>
  <c r="AH25" i="6" s="1"/>
  <c r="M62" i="6"/>
  <c r="Q62" i="6"/>
  <c r="AE22" i="6"/>
  <c r="AF22" i="6" s="1"/>
  <c r="AG6" i="6"/>
  <c r="AH6" i="6" s="1"/>
  <c r="AD6" i="6"/>
  <c r="AC29" i="6"/>
  <c r="G24" i="6"/>
  <c r="AE24" i="6"/>
  <c r="AF14" i="6"/>
  <c r="AG14" i="6"/>
  <c r="Y62" i="6"/>
  <c r="V62" i="6"/>
  <c r="W62" i="6" s="1"/>
  <c r="AH59" i="6"/>
  <c r="AF20" i="6"/>
  <c r="G15" i="6"/>
  <c r="AE15" i="6"/>
  <c r="AE7" i="6"/>
  <c r="I29" i="6"/>
  <c r="AD59" i="6"/>
  <c r="AG28" i="6"/>
  <c r="AH28" i="6" s="1"/>
  <c r="AD9" i="6"/>
  <c r="F62" i="6"/>
  <c r="G62" i="6" s="1"/>
  <c r="I62" i="6"/>
  <c r="AD22" i="6"/>
  <c r="AD19" i="6"/>
  <c r="AA62" i="6"/>
  <c r="E29" i="6"/>
  <c r="D54" i="6"/>
  <c r="AA10" i="6"/>
  <c r="AD11" i="6"/>
  <c r="BM25" i="5"/>
  <c r="W25" i="5"/>
  <c r="BJ68" i="5"/>
  <c r="BG83" i="5"/>
  <c r="BL68" i="5"/>
  <c r="BP68" i="5"/>
  <c r="BN68" i="5"/>
  <c r="AL28" i="5"/>
  <c r="AM28" i="5" s="1"/>
  <c r="C21" i="3"/>
  <c r="C23" i="3" s="1"/>
  <c r="D19" i="3"/>
  <c r="D37" i="3" s="1"/>
  <c r="M83" i="5"/>
  <c r="L84" i="5"/>
  <c r="C76" i="2"/>
  <c r="C84" i="2"/>
  <c r="C81" i="2"/>
  <c r="C88" i="2"/>
  <c r="C89" i="2"/>
  <c r="C78" i="2"/>
  <c r="C39" i="3"/>
  <c r="D9" i="3"/>
  <c r="D10" i="3" s="1"/>
  <c r="BO16" i="5"/>
  <c r="BP16" i="5" s="1"/>
  <c r="R83" i="5"/>
  <c r="Y69" i="5"/>
  <c r="Y43" i="5"/>
  <c r="W43" i="5"/>
  <c r="U43" i="5"/>
  <c r="BG43" i="5"/>
  <c r="R49" i="5"/>
  <c r="G8" i="5"/>
  <c r="F28" i="5"/>
  <c r="G28" i="5" s="1"/>
  <c r="V62" i="5"/>
  <c r="Y62" i="5"/>
  <c r="X83" i="5"/>
  <c r="Y83" i="5" s="1"/>
  <c r="AC52" i="5"/>
  <c r="Z84" i="5"/>
  <c r="AG52" i="5"/>
  <c r="AA52" i="5"/>
  <c r="J23" i="3"/>
  <c r="J41" i="3"/>
  <c r="K22" i="3"/>
  <c r="C66" i="5"/>
  <c r="C67" i="5"/>
  <c r="C59" i="5"/>
  <c r="C38" i="5"/>
  <c r="C25" i="5"/>
  <c r="C11" i="5"/>
  <c r="C71" i="5"/>
  <c r="C80" i="5"/>
  <c r="C84" i="5"/>
  <c r="C54" i="5"/>
  <c r="C40" i="5"/>
  <c r="C21" i="5"/>
  <c r="C77" i="5"/>
  <c r="C62" i="5"/>
  <c r="C37" i="5"/>
  <c r="C24" i="5"/>
  <c r="C43" i="5"/>
  <c r="C33" i="5"/>
  <c r="C15" i="5"/>
  <c r="C47" i="5"/>
  <c r="C69" i="5"/>
  <c r="C76" i="5"/>
  <c r="C29" i="5"/>
  <c r="C23" i="5"/>
  <c r="C35" i="5"/>
  <c r="C57" i="5"/>
  <c r="C14" i="5"/>
  <c r="C28" i="5"/>
  <c r="C52" i="5"/>
  <c r="B87" i="5"/>
  <c r="C61" i="5"/>
  <c r="C68" i="5"/>
  <c r="C73" i="5"/>
  <c r="C22" i="5"/>
  <c r="C46" i="5"/>
  <c r="C53" i="5"/>
  <c r="C13" i="5"/>
  <c r="C83" i="5"/>
  <c r="C5" i="5"/>
  <c r="C72" i="5"/>
  <c r="C65" i="5"/>
  <c r="C56" i="5"/>
  <c r="C20" i="5"/>
  <c r="C30" i="5"/>
  <c r="C50" i="5"/>
  <c r="C10" i="5"/>
  <c r="C60" i="5"/>
  <c r="C79" i="5"/>
  <c r="C64" i="5"/>
  <c r="C42" i="5"/>
  <c r="C48" i="5"/>
  <c r="C19" i="5"/>
  <c r="C31" i="5"/>
  <c r="C44" i="5"/>
  <c r="C9" i="5"/>
  <c r="C49" i="5"/>
  <c r="C82" i="5"/>
  <c r="C78" i="5"/>
  <c r="C39" i="5"/>
  <c r="C27" i="5"/>
  <c r="C58" i="5"/>
  <c r="C55" i="5"/>
  <c r="C17" i="5"/>
  <c r="C7" i="5"/>
  <c r="C26" i="5"/>
  <c r="C6" i="5"/>
  <c r="C32" i="5"/>
  <c r="C63" i="5"/>
  <c r="C12" i="5"/>
  <c r="C74" i="5"/>
  <c r="C51" i="5"/>
  <c r="C8" i="5"/>
  <c r="C75" i="5"/>
  <c r="C81" i="5"/>
  <c r="C70" i="5"/>
  <c r="C41" i="5"/>
  <c r="C34" i="5"/>
  <c r="C36" i="5"/>
  <c r="C45" i="5"/>
  <c r="C16" i="5"/>
  <c r="BJ76" i="5"/>
  <c r="BL76" i="5"/>
  <c r="BN76" i="5"/>
  <c r="AM56" i="5"/>
  <c r="BM56" i="5"/>
  <c r="BN56" i="5" s="1"/>
  <c r="C127" i="8"/>
  <c r="D127" i="8" s="1"/>
  <c r="D93" i="8"/>
  <c r="BO59" i="5"/>
  <c r="BP59" i="5" s="1"/>
  <c r="BN59" i="5"/>
  <c r="V66" i="5"/>
  <c r="W66" i="5" s="1"/>
  <c r="Y66" i="5"/>
  <c r="AU36" i="5"/>
  <c r="BM36" i="5"/>
  <c r="BM62" i="5"/>
  <c r="G62" i="5"/>
  <c r="F83" i="5"/>
  <c r="G83" i="5" s="1"/>
  <c r="BK28" i="5"/>
  <c r="AE81" i="6"/>
  <c r="AG81" i="6" s="1"/>
  <c r="AH81" i="6" s="1"/>
  <c r="AE57" i="6"/>
  <c r="AF57" i="6" s="1"/>
  <c r="V41" i="5"/>
  <c r="Y41" i="5"/>
  <c r="BM45" i="5"/>
  <c r="W45" i="5"/>
  <c r="V80" i="5"/>
  <c r="W80" i="5" s="1"/>
  <c r="U80" i="5"/>
  <c r="U49" i="5"/>
  <c r="V17" i="5"/>
  <c r="Y17" i="5"/>
  <c r="BL27" i="5"/>
  <c r="BO27" i="5"/>
  <c r="BP27" i="5" s="1"/>
  <c r="BM21" i="5"/>
  <c r="BO72" i="5"/>
  <c r="BP72" i="5" s="1"/>
  <c r="BN72" i="5"/>
  <c r="BL73" i="5"/>
  <c r="AO60" i="5"/>
  <c r="AL60" i="5"/>
  <c r="AM60" i="5" s="1"/>
  <c r="BL46" i="5"/>
  <c r="BO9" i="5"/>
  <c r="BP9" i="5" s="1"/>
  <c r="BN9" i="5"/>
  <c r="C10" i="3"/>
  <c r="C13" i="3" s="1"/>
  <c r="BN11" i="5"/>
  <c r="BO11" i="5"/>
  <c r="BP11" i="5" s="1"/>
  <c r="AM62" i="5"/>
  <c r="AL83" i="5"/>
  <c r="AM83" i="5" s="1"/>
  <c r="V85" i="6"/>
  <c r="W85" i="6" s="1"/>
  <c r="AD57" i="6"/>
  <c r="V50" i="5"/>
  <c r="Y50" i="5"/>
  <c r="BN6" i="5"/>
  <c r="BO6" i="5"/>
  <c r="BP6" i="5" s="1"/>
  <c r="V34" i="5"/>
  <c r="Y34" i="5"/>
  <c r="X49" i="5"/>
  <c r="AU27" i="5"/>
  <c r="BM27" i="5"/>
  <c r="BN27" i="5" s="1"/>
  <c r="U53" i="5"/>
  <c r="BG53" i="5"/>
  <c r="R60" i="5"/>
  <c r="AE23" i="6"/>
  <c r="F60" i="5"/>
  <c r="H84" i="5"/>
  <c r="I60" i="5"/>
  <c r="D84" i="5"/>
  <c r="E60" i="5"/>
  <c r="Y5" i="5"/>
  <c r="BG5" i="5"/>
  <c r="BL5" i="5" s="1"/>
  <c r="BK49" i="5"/>
  <c r="BL30" i="5"/>
  <c r="V69" i="5"/>
  <c r="W69" i="5" s="1"/>
  <c r="I80" i="1"/>
  <c r="F79" i="1"/>
  <c r="BL39" i="5"/>
  <c r="BJ39" i="5"/>
  <c r="BJ83" i="5"/>
  <c r="AM46" i="5"/>
  <c r="BM46" i="5"/>
  <c r="BN46" i="5" s="1"/>
  <c r="AH52" i="5"/>
  <c r="C37" i="3"/>
  <c r="J28" i="5"/>
  <c r="M10" i="5"/>
  <c r="O10" i="5"/>
  <c r="Q10" i="5"/>
  <c r="G7" i="3"/>
  <c r="I7" i="3"/>
  <c r="K7" i="3"/>
  <c r="AD55" i="6"/>
  <c r="AG55" i="6"/>
  <c r="AC62" i="6"/>
  <c r="W30" i="5"/>
  <c r="BM30" i="5"/>
  <c r="BO30" i="5" s="1"/>
  <c r="BP30" i="5" s="1"/>
  <c r="N49" i="5"/>
  <c r="O49" i="5" s="1"/>
  <c r="Q49" i="5"/>
  <c r="P52" i="5"/>
  <c r="BO15" i="5"/>
  <c r="BP15" i="5" s="1"/>
  <c r="BL15" i="5"/>
  <c r="AO49" i="5"/>
  <c r="AL49" i="5"/>
  <c r="AM49" i="5" s="1"/>
  <c r="V53" i="5"/>
  <c r="Y53" i="5"/>
  <c r="X60" i="5"/>
  <c r="AE26" i="6"/>
  <c r="V58" i="5"/>
  <c r="BK58" i="5"/>
  <c r="U58" i="5"/>
  <c r="G29" i="3"/>
  <c r="K29" i="3"/>
  <c r="I29" i="3"/>
  <c r="D41" i="3"/>
  <c r="I41" i="3" s="1"/>
  <c r="BJ35" i="5"/>
  <c r="BL35" i="5"/>
  <c r="AD87" i="5"/>
  <c r="AE84" i="5"/>
  <c r="AM73" i="5"/>
  <c r="BM73" i="5"/>
  <c r="BN73" i="5" s="1"/>
  <c r="BK83" i="5"/>
  <c r="BL83" i="5" s="1"/>
  <c r="BL65" i="5"/>
  <c r="BL59" i="5"/>
  <c r="BO10" i="5"/>
  <c r="BP76" i="5"/>
  <c r="W38" i="5"/>
  <c r="BM38" i="5"/>
  <c r="Y78" i="5"/>
  <c r="V78" i="5"/>
  <c r="W78" i="5" s="1"/>
  <c r="G66" i="5"/>
  <c r="BM66" i="5"/>
  <c r="N83" i="5"/>
  <c r="O83" i="5" s="1"/>
  <c r="BM35" i="5"/>
  <c r="W35" i="5"/>
  <c r="AE52" i="5"/>
  <c r="AF49" i="6"/>
  <c r="AG49" i="6"/>
  <c r="AH49" i="6" s="1"/>
  <c r="BO70" i="5"/>
  <c r="BP70" i="5" s="1"/>
  <c r="BN70" i="5"/>
  <c r="AM65" i="5"/>
  <c r="BM65" i="5"/>
  <c r="BN65" i="5" s="1"/>
  <c r="BL50" i="5"/>
  <c r="AJ52" i="5"/>
  <c r="AK28" i="5"/>
  <c r="BP19" i="5"/>
  <c r="BJ19" i="5"/>
  <c r="BN19" i="5"/>
  <c r="U66" i="5"/>
  <c r="T83" i="5"/>
  <c r="U83" i="5" s="1"/>
  <c r="BN39" i="5"/>
  <c r="BO39" i="5"/>
  <c r="BP39" i="5" s="1"/>
  <c r="BL41" i="5"/>
  <c r="BJ41" i="5"/>
  <c r="BM42" i="5"/>
  <c r="W42" i="5"/>
  <c r="G69" i="5"/>
  <c r="BM69" i="5"/>
  <c r="D26" i="3"/>
  <c r="BM5" i="5"/>
  <c r="BN5" i="5" s="1"/>
  <c r="W5" i="5"/>
  <c r="AK60" i="5"/>
  <c r="Y26" i="5"/>
  <c r="U26" i="5"/>
  <c r="BG26" i="5"/>
  <c r="W26" i="5"/>
  <c r="BM51" i="5"/>
  <c r="W51" i="5"/>
  <c r="P54" i="6"/>
  <c r="P86" i="6" s="1"/>
  <c r="Q29" i="6"/>
  <c r="N29" i="6"/>
  <c r="O29" i="6" s="1"/>
  <c r="AU14" i="5"/>
  <c r="BM14" i="5"/>
  <c r="C129" i="8"/>
  <c r="D129" i="8" s="1"/>
  <c r="B44" i="2" s="1"/>
  <c r="D94" i="8"/>
  <c r="Y10" i="6"/>
  <c r="R29" i="6"/>
  <c r="C92" i="8"/>
  <c r="D13" i="8"/>
  <c r="D19" i="2" s="1"/>
  <c r="AM24" i="5"/>
  <c r="BM24" i="5"/>
  <c r="R10" i="5"/>
  <c r="Y14" i="5"/>
  <c r="BG14" i="5"/>
  <c r="W14" i="5"/>
  <c r="U14" i="5"/>
  <c r="BJ29" i="5"/>
  <c r="BP29" i="5"/>
  <c r="BN29" i="5"/>
  <c r="BG49" i="5"/>
  <c r="BL29" i="5"/>
  <c r="V8" i="5"/>
  <c r="Y8" i="5"/>
  <c r="X28" i="5"/>
  <c r="C38" i="3"/>
  <c r="C77" i="2"/>
  <c r="AO83" i="5"/>
  <c r="BK60" i="5"/>
  <c r="BO56" i="5"/>
  <c r="BP56" i="5" s="1"/>
  <c r="BL56" i="5"/>
  <c r="AN52" i="5"/>
  <c r="AO28" i="5"/>
  <c r="G114" i="8"/>
  <c r="F45" i="2"/>
  <c r="D29" i="2"/>
  <c r="I12" i="3"/>
  <c r="AF63" i="6"/>
  <c r="AG83" i="6"/>
  <c r="AH83" i="6" s="1"/>
  <c r="G77" i="6"/>
  <c r="AE80" i="6"/>
  <c r="AF80" i="6" s="1"/>
  <c r="AF65" i="6"/>
  <c r="AF68" i="6"/>
  <c r="AC85" i="6"/>
  <c r="S64" i="6"/>
  <c r="AH76" i="6"/>
  <c r="S80" i="6"/>
  <c r="AE67" i="6"/>
  <c r="AF67" i="6" s="1"/>
  <c r="S77" i="6"/>
  <c r="S84" i="6"/>
  <c r="S69" i="6"/>
  <c r="S79" i="6"/>
  <c r="S71" i="6"/>
  <c r="S65" i="6"/>
  <c r="S39" i="6"/>
  <c r="Y85" i="6"/>
  <c r="S75" i="6"/>
  <c r="U85" i="6"/>
  <c r="S76" i="6"/>
  <c r="S66" i="6"/>
  <c r="S74" i="6"/>
  <c r="L86" i="6"/>
  <c r="M85" i="6"/>
  <c r="AE79" i="6"/>
  <c r="K62" i="6"/>
  <c r="Q85" i="6"/>
  <c r="N85" i="6"/>
  <c r="O85" i="6" s="1"/>
  <c r="AF76" i="6"/>
  <c r="G69" i="6"/>
  <c r="AF72" i="6"/>
  <c r="AG64" i="6"/>
  <c r="AH64" i="6" s="1"/>
  <c r="AF64" i="6"/>
  <c r="G70" i="6"/>
  <c r="AE70" i="6"/>
  <c r="AE78" i="6"/>
  <c r="G78" i="6"/>
  <c r="F85" i="6"/>
  <c r="G85" i="6" s="1"/>
  <c r="C56" i="6"/>
  <c r="E85" i="6"/>
  <c r="C16" i="6"/>
  <c r="C80" i="6"/>
  <c r="C51" i="6"/>
  <c r="B86" i="6"/>
  <c r="C29" i="6" s="1"/>
  <c r="C27" i="6"/>
  <c r="C14" i="6"/>
  <c r="C8" i="6"/>
  <c r="C12" i="6"/>
  <c r="C6" i="6"/>
  <c r="C75" i="6"/>
  <c r="C13" i="6"/>
  <c r="C18" i="6"/>
  <c r="C76" i="6"/>
  <c r="C57" i="6"/>
  <c r="C10" i="6"/>
  <c r="C5" i="6"/>
  <c r="I85" i="6"/>
  <c r="C17" i="6"/>
  <c r="C26" i="6"/>
  <c r="AD69" i="6"/>
  <c r="AD77" i="6"/>
  <c r="AA85" i="6"/>
  <c r="AG73" i="6" l="1"/>
  <c r="AH73" i="6" s="1"/>
  <c r="C33" i="6"/>
  <c r="C43" i="6"/>
  <c r="C45" i="6"/>
  <c r="C34" i="6"/>
  <c r="C32" i="6"/>
  <c r="C47" i="6"/>
  <c r="C42" i="6"/>
  <c r="C46" i="6"/>
  <c r="B16" i="2"/>
  <c r="B15" i="2"/>
  <c r="C17" i="2" s="1"/>
  <c r="G41" i="3"/>
  <c r="D5" i="2"/>
  <c r="D25" i="2"/>
  <c r="C25" i="6"/>
  <c r="C28" i="6"/>
  <c r="C11" i="6"/>
  <c r="E16" i="3"/>
  <c r="I17" i="3"/>
  <c r="K17" i="3"/>
  <c r="E15" i="3"/>
  <c r="AF66" i="6"/>
  <c r="AF69" i="6"/>
  <c r="AF82" i="6"/>
  <c r="AG74" i="6"/>
  <c r="AH74" i="6" s="1"/>
  <c r="AG80" i="6"/>
  <c r="AH80" i="6" s="1"/>
  <c r="AG60" i="6"/>
  <c r="AH60" i="6" s="1"/>
  <c r="E37" i="2"/>
  <c r="D42" i="3"/>
  <c r="K42" i="3" s="1"/>
  <c r="G12" i="3"/>
  <c r="B25" i="2"/>
  <c r="B23" i="2" s="1"/>
  <c r="B5" i="2"/>
  <c r="C7" i="2" s="1"/>
  <c r="AG71" i="6"/>
  <c r="AH71" i="6" s="1"/>
  <c r="AF58" i="6"/>
  <c r="AF11" i="6"/>
  <c r="AG19" i="6"/>
  <c r="AH19" i="6" s="1"/>
  <c r="AF77" i="6"/>
  <c r="AG22" i="6"/>
  <c r="AH22" i="6" s="1"/>
  <c r="F36" i="2"/>
  <c r="I35" i="3"/>
  <c r="K35" i="3"/>
  <c r="E35" i="2"/>
  <c r="E35" i="3"/>
  <c r="D13" i="3"/>
  <c r="E12" i="3" s="1"/>
  <c r="E33" i="3"/>
  <c r="B32" i="2"/>
  <c r="C36" i="2" s="1"/>
  <c r="AG75" i="6"/>
  <c r="AH75" i="6" s="1"/>
  <c r="AG9" i="6"/>
  <c r="AH9" i="6" s="1"/>
  <c r="V29" i="6"/>
  <c r="W29" i="6" s="1"/>
  <c r="H7" i="7"/>
  <c r="D57" i="2" s="1"/>
  <c r="C20" i="2"/>
  <c r="AF16" i="6"/>
  <c r="F34" i="2"/>
  <c r="B121" i="8"/>
  <c r="D121" i="8" s="1"/>
  <c r="E34" i="2"/>
  <c r="B42" i="2"/>
  <c r="F42" i="2" s="1"/>
  <c r="D44" i="2"/>
  <c r="D41" i="2" s="1"/>
  <c r="I67" i="1"/>
  <c r="K86" i="6"/>
  <c r="I6" i="1"/>
  <c r="C21" i="2"/>
  <c r="C18" i="2"/>
  <c r="C87" i="2"/>
  <c r="C19" i="2"/>
  <c r="AG57" i="6"/>
  <c r="AH57" i="6" s="1"/>
  <c r="AD62" i="6"/>
  <c r="C48" i="6"/>
  <c r="C49" i="6"/>
  <c r="C44" i="6"/>
  <c r="C41" i="6"/>
  <c r="C35" i="6"/>
  <c r="C36" i="6"/>
  <c r="C31" i="6"/>
  <c r="C40" i="6"/>
  <c r="C37" i="6"/>
  <c r="C38" i="6"/>
  <c r="C30" i="6"/>
  <c r="C39" i="6"/>
  <c r="C53" i="6"/>
  <c r="V54" i="6"/>
  <c r="C50" i="6"/>
  <c r="AE53" i="6"/>
  <c r="W53" i="6"/>
  <c r="C52" i="6"/>
  <c r="X86" i="6"/>
  <c r="J43" i="3"/>
  <c r="C21" i="6"/>
  <c r="AH14" i="6"/>
  <c r="AG10" i="6"/>
  <c r="C63" i="6"/>
  <c r="C82" i="6"/>
  <c r="C65" i="6"/>
  <c r="C67" i="6"/>
  <c r="AF15" i="6"/>
  <c r="AG15" i="6"/>
  <c r="AH15" i="6" s="1"/>
  <c r="AG24" i="6"/>
  <c r="AH24" i="6" s="1"/>
  <c r="AF24" i="6"/>
  <c r="AC54" i="6"/>
  <c r="AC86" i="6" s="1"/>
  <c r="E54" i="6"/>
  <c r="F54" i="6"/>
  <c r="G54" i="6" s="1"/>
  <c r="D86" i="6"/>
  <c r="E86" i="6" s="1"/>
  <c r="AF7" i="6"/>
  <c r="AG7" i="6"/>
  <c r="AH7" i="6" s="1"/>
  <c r="C69" i="6"/>
  <c r="C64" i="6"/>
  <c r="C66" i="6"/>
  <c r="C81" i="6"/>
  <c r="C74" i="6"/>
  <c r="C71" i="6"/>
  <c r="D27" i="2"/>
  <c r="D24" i="2" s="1"/>
  <c r="F24" i="2" s="1"/>
  <c r="D15" i="2"/>
  <c r="E19" i="2" s="1"/>
  <c r="BO14" i="5"/>
  <c r="BP14" i="5" s="1"/>
  <c r="BN14" i="5"/>
  <c r="D38" i="3"/>
  <c r="D28" i="3"/>
  <c r="G26" i="3"/>
  <c r="I26" i="3"/>
  <c r="K26" i="3"/>
  <c r="B24" i="2"/>
  <c r="BO65" i="5"/>
  <c r="BP65" i="5" s="1"/>
  <c r="BM58" i="5"/>
  <c r="BN58" i="5" s="1"/>
  <c r="W58" i="5"/>
  <c r="AH55" i="6"/>
  <c r="F78" i="1"/>
  <c r="F128" i="1" s="1"/>
  <c r="I128" i="1" s="1"/>
  <c r="I79" i="1"/>
  <c r="I78" i="1" s="1"/>
  <c r="BM34" i="5"/>
  <c r="W34" i="5"/>
  <c r="BO46" i="5"/>
  <c r="BP46" i="5" s="1"/>
  <c r="BO36" i="5"/>
  <c r="BP36" i="5" s="1"/>
  <c r="BN36" i="5"/>
  <c r="BN25" i="5"/>
  <c r="BO25" i="5"/>
  <c r="BP25" i="5" s="1"/>
  <c r="BN21" i="5"/>
  <c r="BO21" i="5"/>
  <c r="BP21" i="5" s="1"/>
  <c r="Y29" i="6"/>
  <c r="U29" i="6"/>
  <c r="R54" i="6"/>
  <c r="BL26" i="5"/>
  <c r="BJ26" i="5"/>
  <c r="BP26" i="5"/>
  <c r="BN26" i="5"/>
  <c r="D16" i="2"/>
  <c r="BO35" i="5"/>
  <c r="BP35" i="5" s="1"/>
  <c r="BN35" i="5"/>
  <c r="P84" i="5"/>
  <c r="N52" i="5"/>
  <c r="X52" i="5"/>
  <c r="Q52" i="5"/>
  <c r="D87" i="5"/>
  <c r="E84" i="5"/>
  <c r="BJ53" i="5"/>
  <c r="BL53" i="5"/>
  <c r="BG60" i="5"/>
  <c r="BO45" i="5"/>
  <c r="BP45" i="5" s="1"/>
  <c r="BN45" i="5"/>
  <c r="BK52" i="5"/>
  <c r="AH84" i="5"/>
  <c r="AI52" i="5" s="1"/>
  <c r="AF81" i="6"/>
  <c r="BG10" i="5"/>
  <c r="BL14" i="5"/>
  <c r="BJ14" i="5"/>
  <c r="BJ10" i="5" s="1"/>
  <c r="BO38" i="5"/>
  <c r="BP38" i="5" s="1"/>
  <c r="BN38" i="5"/>
  <c r="BP10" i="5"/>
  <c r="V60" i="5"/>
  <c r="W60" i="5" s="1"/>
  <c r="Y60" i="5"/>
  <c r="I37" i="3"/>
  <c r="K37" i="3"/>
  <c r="AA40" i="5"/>
  <c r="AA54" i="5"/>
  <c r="AA37" i="5"/>
  <c r="AA53" i="5"/>
  <c r="AC84" i="5"/>
  <c r="AA79" i="5"/>
  <c r="AA64" i="5"/>
  <c r="Z87" i="5"/>
  <c r="AA36" i="5"/>
  <c r="AA49" i="5"/>
  <c r="AA33" i="5"/>
  <c r="AA83" i="5"/>
  <c r="AA73" i="5"/>
  <c r="AA63" i="5"/>
  <c r="AA10" i="5"/>
  <c r="AG84" i="5"/>
  <c r="AA48" i="5"/>
  <c r="AA32" i="5"/>
  <c r="AA45" i="5"/>
  <c r="AA29" i="5"/>
  <c r="AA67" i="5"/>
  <c r="AA19" i="5"/>
  <c r="AA74" i="5"/>
  <c r="AA61" i="5"/>
  <c r="AA44" i="5"/>
  <c r="AA58" i="5"/>
  <c r="AA41" i="5"/>
  <c r="AA57" i="5"/>
  <c r="AA70" i="5"/>
  <c r="AA76" i="5"/>
  <c r="AA80" i="5"/>
  <c r="AA12" i="5"/>
  <c r="AA56" i="5"/>
  <c r="AA55" i="5"/>
  <c r="AA68" i="5"/>
  <c r="AA51" i="5"/>
  <c r="AA50" i="5"/>
  <c r="AA71" i="5"/>
  <c r="AA47" i="5"/>
  <c r="AA75" i="5"/>
  <c r="AA82" i="5"/>
  <c r="AA60" i="5"/>
  <c r="AA46" i="5"/>
  <c r="AA43" i="5"/>
  <c r="AA78" i="5"/>
  <c r="AA66" i="5"/>
  <c r="AA42" i="5"/>
  <c r="AA39" i="5"/>
  <c r="AA62" i="5"/>
  <c r="AA72" i="5"/>
  <c r="AA34" i="5"/>
  <c r="AA31" i="5"/>
  <c r="AA65" i="5"/>
  <c r="AA69" i="5"/>
  <c r="AA59" i="5"/>
  <c r="AA81" i="5"/>
  <c r="AA84" i="5"/>
  <c r="AA77" i="5"/>
  <c r="AA35" i="5"/>
  <c r="AA28" i="5"/>
  <c r="AA38" i="5"/>
  <c r="AA30" i="5"/>
  <c r="AA29" i="6"/>
  <c r="AD29" i="6" s="1"/>
  <c r="AD10" i="6"/>
  <c r="BM8" i="5"/>
  <c r="BM28" i="5" s="1"/>
  <c r="W8" i="5"/>
  <c r="BN69" i="5"/>
  <c r="BO69" i="5"/>
  <c r="BP69" i="5" s="1"/>
  <c r="BJ49" i="5"/>
  <c r="BJ50" i="5" s="1"/>
  <c r="BN42" i="5"/>
  <c r="BO42" i="5"/>
  <c r="BP42" i="5" s="1"/>
  <c r="I10" i="3"/>
  <c r="K10" i="3"/>
  <c r="I84" i="5"/>
  <c r="H87" i="5"/>
  <c r="BM50" i="5"/>
  <c r="W50" i="5"/>
  <c r="BM41" i="5"/>
  <c r="W41" i="5"/>
  <c r="BO5" i="5"/>
  <c r="BP5" i="5" s="1"/>
  <c r="BL43" i="5"/>
  <c r="BJ43" i="5"/>
  <c r="BP43" i="5"/>
  <c r="BN43" i="5"/>
  <c r="K9" i="3"/>
  <c r="G9" i="3"/>
  <c r="G39" i="3" s="1"/>
  <c r="I9" i="3"/>
  <c r="D39" i="3"/>
  <c r="D40" i="3" s="1"/>
  <c r="L87" i="5"/>
  <c r="R28" i="5"/>
  <c r="U10" i="5"/>
  <c r="Y10" i="5"/>
  <c r="W10" i="5"/>
  <c r="N54" i="6"/>
  <c r="Q54" i="6"/>
  <c r="V28" i="5"/>
  <c r="W53" i="5"/>
  <c r="BM53" i="5"/>
  <c r="BN30" i="5"/>
  <c r="Q28" i="5"/>
  <c r="J52" i="5"/>
  <c r="M28" i="5"/>
  <c r="O28" i="5"/>
  <c r="BL49" i="5"/>
  <c r="G60" i="5"/>
  <c r="F84" i="5"/>
  <c r="BM17" i="5"/>
  <c r="W17" i="5"/>
  <c r="T84" i="5"/>
  <c r="C126" i="8"/>
  <c r="D126" i="8" s="1"/>
  <c r="D92" i="8"/>
  <c r="AG26" i="6"/>
  <c r="AH26" i="6" s="1"/>
  <c r="AF26" i="6"/>
  <c r="C72" i="6"/>
  <c r="C23" i="6"/>
  <c r="C84" i="6"/>
  <c r="C73" i="6"/>
  <c r="AN84" i="5"/>
  <c r="AO84" i="5" s="1"/>
  <c r="AL52" i="5"/>
  <c r="AO52" i="5"/>
  <c r="BN24" i="5"/>
  <c r="BO24" i="5"/>
  <c r="BP24" i="5" s="1"/>
  <c r="BN66" i="5"/>
  <c r="BO66" i="5"/>
  <c r="BP66" i="5" s="1"/>
  <c r="AG50" i="6"/>
  <c r="AF23" i="6"/>
  <c r="AG23" i="6"/>
  <c r="Y49" i="5"/>
  <c r="V49" i="5"/>
  <c r="W49" i="5" s="1"/>
  <c r="BO73" i="5"/>
  <c r="BP73" i="5" s="1"/>
  <c r="G19" i="3"/>
  <c r="G21" i="3" s="1"/>
  <c r="G23" i="3" s="1"/>
  <c r="K19" i="3"/>
  <c r="D21" i="3"/>
  <c r="I19" i="3"/>
  <c r="U60" i="5"/>
  <c r="C15" i="6"/>
  <c r="BN51" i="5"/>
  <c r="BO51" i="5"/>
  <c r="BP51" i="5" s="1"/>
  <c r="AK52" i="5"/>
  <c r="AJ84" i="5"/>
  <c r="AK84" i="5" s="1"/>
  <c r="BO58" i="5"/>
  <c r="BP58" i="5" s="1"/>
  <c r="BL58" i="5"/>
  <c r="C40" i="3"/>
  <c r="C43" i="3" s="1"/>
  <c r="BJ5" i="5"/>
  <c r="BM83" i="5"/>
  <c r="BN83" i="5" s="1"/>
  <c r="BN62" i="5"/>
  <c r="BO62" i="5"/>
  <c r="K41" i="3"/>
  <c r="W62" i="5"/>
  <c r="V83" i="5"/>
  <c r="W83" i="5" s="1"/>
  <c r="G126" i="8"/>
  <c r="D50" i="2" s="1"/>
  <c r="H114" i="8"/>
  <c r="D66" i="2" s="1"/>
  <c r="D63" i="2" s="1"/>
  <c r="F29" i="2"/>
  <c r="E9" i="2"/>
  <c r="F7" i="2"/>
  <c r="E10" i="2"/>
  <c r="F8" i="2"/>
  <c r="E8" i="2"/>
  <c r="F10" i="2"/>
  <c r="E7" i="2"/>
  <c r="E13" i="2"/>
  <c r="F9" i="2"/>
  <c r="F6" i="2"/>
  <c r="E5" i="2"/>
  <c r="E6" i="2"/>
  <c r="E12" i="2"/>
  <c r="F26" i="2"/>
  <c r="F28" i="2"/>
  <c r="F25" i="2"/>
  <c r="F11" i="2"/>
  <c r="E11" i="2"/>
  <c r="G42" i="3"/>
  <c r="I42" i="3"/>
  <c r="C83" i="6"/>
  <c r="C77" i="6"/>
  <c r="C70" i="6"/>
  <c r="C79" i="6"/>
  <c r="AG67" i="6"/>
  <c r="AH67" i="6" s="1"/>
  <c r="AF79" i="6"/>
  <c r="AG79" i="6"/>
  <c r="AH79" i="6" s="1"/>
  <c r="D8" i="7"/>
  <c r="E8" i="7" s="1"/>
  <c r="M86" i="6"/>
  <c r="N86" i="6"/>
  <c r="H8" i="7"/>
  <c r="D58" i="2" s="1"/>
  <c r="Q86" i="6"/>
  <c r="AG78" i="6"/>
  <c r="AH78" i="6" s="1"/>
  <c r="AF78" i="6"/>
  <c r="AG70" i="6"/>
  <c r="AF70" i="6"/>
  <c r="C86" i="6"/>
  <c r="C22" i="6"/>
  <c r="C85" i="6"/>
  <c r="C61" i="6"/>
  <c r="C60" i="6"/>
  <c r="I86" i="6"/>
  <c r="C9" i="6"/>
  <c r="C55" i="6"/>
  <c r="C20" i="6"/>
  <c r="C19" i="6"/>
  <c r="C58" i="6"/>
  <c r="C59" i="6"/>
  <c r="B7" i="7"/>
  <c r="B57" i="2" s="1"/>
  <c r="C24" i="6"/>
  <c r="C54" i="6"/>
  <c r="C68" i="6"/>
  <c r="C7" i="6"/>
  <c r="C62" i="6"/>
  <c r="C78" i="6"/>
  <c r="AB75" i="6"/>
  <c r="AD85" i="6"/>
  <c r="AB80" i="6"/>
  <c r="AB56" i="6"/>
  <c r="AB76" i="6"/>
  <c r="C16" i="2" l="1"/>
  <c r="C15" i="2"/>
  <c r="G10" i="3"/>
  <c r="G13" i="3" s="1"/>
  <c r="C11" i="2"/>
  <c r="C13" i="2"/>
  <c r="C8" i="2"/>
  <c r="C5" i="2"/>
  <c r="K13" i="3"/>
  <c r="C10" i="2"/>
  <c r="C9" i="2"/>
  <c r="C6" i="2"/>
  <c r="E8" i="3"/>
  <c r="E7" i="3"/>
  <c r="I13" i="3"/>
  <c r="E9" i="3"/>
  <c r="E13" i="3"/>
  <c r="E10" i="3"/>
  <c r="E11" i="3"/>
  <c r="C12" i="2"/>
  <c r="C33" i="2"/>
  <c r="C35" i="2"/>
  <c r="C32" i="2"/>
  <c r="C37" i="2"/>
  <c r="C34" i="2"/>
  <c r="AG62" i="6"/>
  <c r="F44" i="2"/>
  <c r="B41" i="2"/>
  <c r="C42" i="2" s="1"/>
  <c r="E42" i="2"/>
  <c r="E46" i="2"/>
  <c r="E45" i="2"/>
  <c r="E44" i="2"/>
  <c r="E43" i="2"/>
  <c r="E41" i="2"/>
  <c r="D33" i="2"/>
  <c r="D32" i="2" s="1"/>
  <c r="D23" i="2"/>
  <c r="E27" i="2" s="1"/>
  <c r="F27" i="2"/>
  <c r="F19" i="2"/>
  <c r="H9" i="7"/>
  <c r="D59" i="2" s="1"/>
  <c r="D56" i="2" s="1"/>
  <c r="D55" i="2" s="1"/>
  <c r="V86" i="6"/>
  <c r="AF53" i="6"/>
  <c r="AG53" i="6"/>
  <c r="AH53" i="6" s="1"/>
  <c r="D7" i="7"/>
  <c r="E7" i="7" s="1"/>
  <c r="F86" i="6"/>
  <c r="G86" i="6" s="1"/>
  <c r="AE10" i="6"/>
  <c r="AF10" i="6" s="1"/>
  <c r="AH10" i="6"/>
  <c r="I40" i="3"/>
  <c r="K40" i="3"/>
  <c r="D43" i="3"/>
  <c r="E42" i="3" s="1"/>
  <c r="BN41" i="5"/>
  <c r="BO41" i="5"/>
  <c r="BP41" i="5" s="1"/>
  <c r="BP62" i="5"/>
  <c r="BO83" i="5"/>
  <c r="BP83" i="5" s="1"/>
  <c r="BO53" i="5"/>
  <c r="BN53" i="5"/>
  <c r="BM60" i="5"/>
  <c r="BN60" i="5" s="1"/>
  <c r="BK84" i="5"/>
  <c r="F16" i="2"/>
  <c r="E16" i="2"/>
  <c r="U28" i="5"/>
  <c r="W28" i="5"/>
  <c r="K28" i="3"/>
  <c r="I28" i="3"/>
  <c r="D31" i="3"/>
  <c r="BN50" i="5"/>
  <c r="BO50" i="5"/>
  <c r="BP50" i="5" s="1"/>
  <c r="X84" i="5"/>
  <c r="V52" i="5"/>
  <c r="K38" i="3"/>
  <c r="I38" i="3"/>
  <c r="T87" i="5"/>
  <c r="BG28" i="5"/>
  <c r="BN28" i="5" s="1"/>
  <c r="BL10" i="5"/>
  <c r="BN10" i="5"/>
  <c r="BN8" i="5"/>
  <c r="BO8" i="5"/>
  <c r="BN17" i="5"/>
  <c r="BO17" i="5"/>
  <c r="BP17" i="5" s="1"/>
  <c r="R52" i="5"/>
  <c r="Y52" i="5" s="1"/>
  <c r="K52" i="5"/>
  <c r="J84" i="5"/>
  <c r="M52" i="5"/>
  <c r="O54" i="6"/>
  <c r="AE54" i="6"/>
  <c r="N84" i="5"/>
  <c r="O52" i="5"/>
  <c r="BO34" i="5"/>
  <c r="BP34" i="5" s="1"/>
  <c r="BN34" i="5"/>
  <c r="C29" i="2"/>
  <c r="C26" i="2"/>
  <c r="C23" i="2"/>
  <c r="C28" i="2"/>
  <c r="C27" i="2"/>
  <c r="C25" i="2"/>
  <c r="AE50" i="6"/>
  <c r="AF50" i="6" s="1"/>
  <c r="AH50" i="6"/>
  <c r="AH23" i="6"/>
  <c r="AG29" i="6"/>
  <c r="F87" i="5"/>
  <c r="G84" i="5"/>
  <c r="AI62" i="5"/>
  <c r="AI54" i="5"/>
  <c r="AI36" i="5"/>
  <c r="AI27" i="5"/>
  <c r="AI82" i="5"/>
  <c r="AI53" i="5"/>
  <c r="AI29" i="5"/>
  <c r="AI14" i="5"/>
  <c r="AI5" i="5"/>
  <c r="AI81" i="5"/>
  <c r="AI25" i="5"/>
  <c r="AI73" i="5"/>
  <c r="AI16" i="5"/>
  <c r="AI48" i="5"/>
  <c r="AI65" i="5"/>
  <c r="AI8" i="5"/>
  <c r="AI46" i="5"/>
  <c r="AI30" i="5"/>
  <c r="AI69" i="5"/>
  <c r="AI20" i="5"/>
  <c r="AI75" i="5"/>
  <c r="AI44" i="5"/>
  <c r="AI13" i="5"/>
  <c r="AI61" i="5"/>
  <c r="AI71" i="5"/>
  <c r="AI41" i="5"/>
  <c r="AI6" i="5"/>
  <c r="AI78" i="5"/>
  <c r="AI58" i="5"/>
  <c r="AI11" i="5"/>
  <c r="AI34" i="5"/>
  <c r="AI15" i="5"/>
  <c r="AI51" i="5"/>
  <c r="AI9" i="5"/>
  <c r="AI39" i="5"/>
  <c r="AI24" i="5"/>
  <c r="AI70" i="5"/>
  <c r="AI32" i="5"/>
  <c r="AI7" i="5"/>
  <c r="AI45" i="5"/>
  <c r="AI76" i="5"/>
  <c r="AI66" i="5"/>
  <c r="AI17" i="5"/>
  <c r="AI67" i="5"/>
  <c r="AI80" i="5"/>
  <c r="AI21" i="5"/>
  <c r="AI43" i="5"/>
  <c r="AI23" i="5"/>
  <c r="AI47" i="5"/>
  <c r="AI38" i="5"/>
  <c r="AI56" i="5"/>
  <c r="AI72" i="5"/>
  <c r="AI12" i="5"/>
  <c r="AI37" i="5"/>
  <c r="AI68" i="5"/>
  <c r="AI31" i="5"/>
  <c r="AI74" i="5"/>
  <c r="AI50" i="5"/>
  <c r="AI64" i="5"/>
  <c r="AI79" i="5"/>
  <c r="AI35" i="5"/>
  <c r="AI84" i="5"/>
  <c r="AI55" i="5"/>
  <c r="AI42" i="5"/>
  <c r="AI19" i="5"/>
  <c r="AI63" i="5"/>
  <c r="AI33" i="5"/>
  <c r="AI22" i="5"/>
  <c r="AI49" i="5"/>
  <c r="AI40" i="5"/>
  <c r="AI77" i="5"/>
  <c r="AI59" i="5"/>
  <c r="AI26" i="5"/>
  <c r="AI57" i="5"/>
  <c r="AI10" i="5"/>
  <c r="AI60" i="5"/>
  <c r="AI83" i="5"/>
  <c r="AI28" i="5"/>
  <c r="BJ60" i="5"/>
  <c r="P87" i="5"/>
  <c r="Q84" i="5"/>
  <c r="C24" i="2"/>
  <c r="Y28" i="5"/>
  <c r="BM49" i="5"/>
  <c r="K39" i="3"/>
  <c r="I39" i="3"/>
  <c r="BL60" i="5"/>
  <c r="F18" i="2"/>
  <c r="E21" i="2"/>
  <c r="F21" i="2"/>
  <c r="E15" i="2"/>
  <c r="F20" i="2"/>
  <c r="E18" i="2"/>
  <c r="F17" i="2"/>
  <c r="E20" i="2"/>
  <c r="E17" i="2"/>
  <c r="F15" i="2"/>
  <c r="G38" i="3"/>
  <c r="G28" i="3"/>
  <c r="G31" i="3" s="1"/>
  <c r="K21" i="3"/>
  <c r="D23" i="3"/>
  <c r="E21" i="3" s="1"/>
  <c r="I21" i="3"/>
  <c r="G37" i="3"/>
  <c r="AM52" i="5"/>
  <c r="AL84" i="5"/>
  <c r="AM84" i="5" s="1"/>
  <c r="BJ28" i="5"/>
  <c r="AA54" i="6"/>
  <c r="U54" i="6"/>
  <c r="Y54" i="6"/>
  <c r="W54" i="6"/>
  <c r="R86" i="6"/>
  <c r="AE62" i="6"/>
  <c r="AF62" i="6" s="1"/>
  <c r="AH62" i="6"/>
  <c r="H126" i="8"/>
  <c r="I7" i="7"/>
  <c r="F57" i="2"/>
  <c r="I8" i="7"/>
  <c r="F8" i="7"/>
  <c r="G8" i="7" s="1"/>
  <c r="O86" i="6"/>
  <c r="H10" i="7"/>
  <c r="AG85" i="6"/>
  <c r="AH70" i="6"/>
  <c r="S6" i="6" l="1"/>
  <c r="S15" i="6"/>
  <c r="S27" i="6"/>
  <c r="S14" i="6"/>
  <c r="S8" i="6"/>
  <c r="S11" i="6"/>
  <c r="S25" i="6"/>
  <c r="S9" i="6"/>
  <c r="S19" i="6"/>
  <c r="S21" i="6"/>
  <c r="S7" i="6"/>
  <c r="S24" i="6"/>
  <c r="S10" i="6"/>
  <c r="S16" i="6"/>
  <c r="S23" i="6"/>
  <c r="S17" i="6"/>
  <c r="S22" i="6"/>
  <c r="S26" i="6"/>
  <c r="S28" i="6"/>
  <c r="S20" i="6"/>
  <c r="S60" i="6"/>
  <c r="S82" i="6"/>
  <c r="S68" i="6"/>
  <c r="S57" i="6"/>
  <c r="S61" i="6"/>
  <c r="S83" i="6"/>
  <c r="S59" i="6"/>
  <c r="S67" i="6"/>
  <c r="S55" i="6"/>
  <c r="S58" i="6"/>
  <c r="S70" i="6"/>
  <c r="S78" i="6"/>
  <c r="F23" i="2"/>
  <c r="E23" i="2"/>
  <c r="E24" i="2"/>
  <c r="E29" i="2"/>
  <c r="E25" i="2"/>
  <c r="E26" i="2"/>
  <c r="E28" i="2"/>
  <c r="F41" i="2"/>
  <c r="C41" i="2"/>
  <c r="C48" i="2"/>
  <c r="F49" i="2"/>
  <c r="C45" i="2"/>
  <c r="B47" i="2"/>
  <c r="B48" i="2"/>
  <c r="C43" i="2"/>
  <c r="C44" i="2"/>
  <c r="C46" i="2"/>
  <c r="E49" i="2"/>
  <c r="C47" i="2"/>
  <c r="E33" i="2"/>
  <c r="F33" i="2"/>
  <c r="F32" i="2"/>
  <c r="E32" i="2"/>
  <c r="E40" i="3"/>
  <c r="E39" i="3"/>
  <c r="E37" i="3"/>
  <c r="I43" i="3"/>
  <c r="S48" i="6"/>
  <c r="S49" i="6"/>
  <c r="S46" i="6"/>
  <c r="S47" i="6"/>
  <c r="S44" i="6"/>
  <c r="S45" i="6"/>
  <c r="S42" i="6"/>
  <c r="S43" i="6"/>
  <c r="S40" i="6"/>
  <c r="S41" i="6"/>
  <c r="F9" i="7"/>
  <c r="S37" i="6"/>
  <c r="S38" i="6"/>
  <c r="S35" i="6"/>
  <c r="S36" i="6"/>
  <c r="S33" i="6"/>
  <c r="S34" i="6"/>
  <c r="S31" i="6"/>
  <c r="S32" i="6"/>
  <c r="F7" i="7"/>
  <c r="G7" i="7" s="1"/>
  <c r="D10" i="7"/>
  <c r="E57" i="2"/>
  <c r="S52" i="6"/>
  <c r="S30" i="6"/>
  <c r="S50" i="6"/>
  <c r="S51" i="6"/>
  <c r="S53" i="6"/>
  <c r="K43" i="3"/>
  <c r="E41" i="3"/>
  <c r="E38" i="3"/>
  <c r="E43" i="3"/>
  <c r="E27" i="3"/>
  <c r="E31" i="3"/>
  <c r="E25" i="3"/>
  <c r="E30" i="3"/>
  <c r="I31" i="3"/>
  <c r="K31" i="3"/>
  <c r="E29" i="3"/>
  <c r="E26" i="3"/>
  <c r="N87" i="5"/>
  <c r="O84" i="5"/>
  <c r="E28" i="3"/>
  <c r="AD54" i="6"/>
  <c r="AA86" i="6"/>
  <c r="BN49" i="5"/>
  <c r="BO49" i="5"/>
  <c r="BP49" i="5" s="1"/>
  <c r="AH29" i="6"/>
  <c r="AE29" i="6"/>
  <c r="AF29" i="6" s="1"/>
  <c r="V84" i="5"/>
  <c r="W52" i="5"/>
  <c r="J87" i="5"/>
  <c r="K51" i="5"/>
  <c r="K33" i="5"/>
  <c r="K64" i="5"/>
  <c r="K77" i="5"/>
  <c r="K25" i="5"/>
  <c r="K46" i="5"/>
  <c r="K30" i="5"/>
  <c r="K15" i="5"/>
  <c r="K68" i="5"/>
  <c r="K78" i="5"/>
  <c r="K47" i="5"/>
  <c r="K31" i="5"/>
  <c r="K59" i="5"/>
  <c r="K69" i="5"/>
  <c r="K16" i="5"/>
  <c r="K44" i="5"/>
  <c r="K22" i="5"/>
  <c r="K7" i="5"/>
  <c r="K60" i="5"/>
  <c r="K70" i="5"/>
  <c r="K45" i="5"/>
  <c r="K29" i="5"/>
  <c r="K57" i="5"/>
  <c r="K61" i="5"/>
  <c r="K8" i="5"/>
  <c r="K42" i="5"/>
  <c r="K13" i="5"/>
  <c r="K56" i="5"/>
  <c r="K54" i="5"/>
  <c r="K62" i="5"/>
  <c r="K43" i="5"/>
  <c r="K26" i="5"/>
  <c r="K55" i="5"/>
  <c r="K20" i="5"/>
  <c r="K79" i="5"/>
  <c r="K40" i="5"/>
  <c r="K5" i="5"/>
  <c r="K84" i="5"/>
  <c r="K21" i="5"/>
  <c r="K41" i="5"/>
  <c r="K17" i="5"/>
  <c r="K53" i="5"/>
  <c r="K11" i="5"/>
  <c r="K71" i="5"/>
  <c r="K38" i="5"/>
  <c r="K81" i="5"/>
  <c r="K19" i="5"/>
  <c r="K75" i="5"/>
  <c r="K37" i="5"/>
  <c r="K80" i="5"/>
  <c r="K14" i="5"/>
  <c r="K74" i="5"/>
  <c r="K50" i="5"/>
  <c r="K34" i="5"/>
  <c r="K65" i="5"/>
  <c r="K76" i="5"/>
  <c r="K23" i="5"/>
  <c r="K73" i="5"/>
  <c r="K6" i="5"/>
  <c r="K24" i="5"/>
  <c r="K12" i="5"/>
  <c r="K82" i="5"/>
  <c r="K58" i="5"/>
  <c r="K67" i="5"/>
  <c r="K66" i="5"/>
  <c r="K27" i="5"/>
  <c r="K32" i="5"/>
  <c r="K39" i="5"/>
  <c r="K63" i="5"/>
  <c r="K49" i="5"/>
  <c r="K35" i="5"/>
  <c r="K48" i="5"/>
  <c r="K9" i="5"/>
  <c r="K36" i="5"/>
  <c r="K72" i="5"/>
  <c r="K10" i="5"/>
  <c r="K83" i="5"/>
  <c r="K28" i="5"/>
  <c r="M84" i="5"/>
  <c r="BM52" i="5"/>
  <c r="AF54" i="6"/>
  <c r="AG54" i="6"/>
  <c r="AH54" i="6" s="1"/>
  <c r="E23" i="3"/>
  <c r="E22" i="3"/>
  <c r="E20" i="3"/>
  <c r="I23" i="3"/>
  <c r="K23" i="3"/>
  <c r="E19" i="3"/>
  <c r="X87" i="5"/>
  <c r="Y84" i="5"/>
  <c r="BP53" i="5"/>
  <c r="BO60" i="5"/>
  <c r="BP60" i="5" s="1"/>
  <c r="S62" i="6"/>
  <c r="S86" i="6"/>
  <c r="U86" i="6"/>
  <c r="Y86" i="6"/>
  <c r="S72" i="6"/>
  <c r="S73" i="6"/>
  <c r="S85" i="6"/>
  <c r="W86" i="6"/>
  <c r="S81" i="6"/>
  <c r="S29" i="6"/>
  <c r="B9" i="7"/>
  <c r="B59" i="2" s="1"/>
  <c r="S52" i="5"/>
  <c r="U52" i="5"/>
  <c r="R84" i="5"/>
  <c r="BG52" i="5"/>
  <c r="BL28" i="5"/>
  <c r="BP8" i="5"/>
  <c r="BO28" i="5"/>
  <c r="S54" i="6"/>
  <c r="G40" i="3"/>
  <c r="G43" i="3" s="1"/>
  <c r="D51" i="2"/>
  <c r="E51" i="2" s="1"/>
  <c r="F50" i="2"/>
  <c r="E50" i="2"/>
  <c r="E58" i="2"/>
  <c r="F58" i="2"/>
  <c r="AE85" i="6"/>
  <c r="AF85" i="6" s="1"/>
  <c r="AH85" i="6"/>
  <c r="AB5" i="6" l="1"/>
  <c r="AB18" i="6"/>
  <c r="AB12" i="6"/>
  <c r="AB13" i="6"/>
  <c r="AB49" i="6"/>
  <c r="AB47" i="6"/>
  <c r="AB48" i="6"/>
  <c r="AB45" i="6"/>
  <c r="AB46" i="6"/>
  <c r="AB43" i="6"/>
  <c r="AB44" i="6"/>
  <c r="AB41" i="6"/>
  <c r="AB42" i="6"/>
  <c r="AB39" i="6"/>
  <c r="AB40" i="6"/>
  <c r="AB37" i="6"/>
  <c r="AB38" i="6"/>
  <c r="F10" i="7"/>
  <c r="AB35" i="6"/>
  <c r="AB36" i="6"/>
  <c r="AB33" i="6"/>
  <c r="AB34" i="6"/>
  <c r="AB31" i="6"/>
  <c r="AB32" i="6"/>
  <c r="AB52" i="6"/>
  <c r="AB50" i="6"/>
  <c r="AB30" i="6"/>
  <c r="AB51" i="6"/>
  <c r="AB53" i="6"/>
  <c r="BP28" i="5"/>
  <c r="BO52" i="5"/>
  <c r="BN52" i="5"/>
  <c r="BM84" i="5"/>
  <c r="AB25" i="6"/>
  <c r="AB69" i="6"/>
  <c r="AB70" i="6"/>
  <c r="AB74" i="6"/>
  <c r="AB71" i="6"/>
  <c r="AB65" i="6"/>
  <c r="AB81" i="6"/>
  <c r="AB73" i="6"/>
  <c r="AB57" i="6"/>
  <c r="AB29" i="6"/>
  <c r="AB16" i="6"/>
  <c r="AB59" i="6"/>
  <c r="AB54" i="6"/>
  <c r="AD86" i="6"/>
  <c r="AB26" i="6"/>
  <c r="AB86" i="6"/>
  <c r="AB83" i="6"/>
  <c r="AB85" i="6"/>
  <c r="AB64" i="6"/>
  <c r="AB77" i="6"/>
  <c r="AB23" i="6"/>
  <c r="AB10" i="6"/>
  <c r="AB17" i="6"/>
  <c r="AB58" i="6"/>
  <c r="AB62" i="6"/>
  <c r="AB61" i="6"/>
  <c r="AB79" i="6"/>
  <c r="AB66" i="6"/>
  <c r="AB84" i="6"/>
  <c r="AB82" i="6"/>
  <c r="AB68" i="6"/>
  <c r="AB28" i="6"/>
  <c r="AB24" i="6"/>
  <c r="AB27" i="6"/>
  <c r="AB15" i="6"/>
  <c r="AB63" i="6"/>
  <c r="AB72" i="6"/>
  <c r="AB78" i="6"/>
  <c r="AB60" i="6"/>
  <c r="AB6" i="6"/>
  <c r="AB20" i="6"/>
  <c r="AB21" i="6"/>
  <c r="AB7" i="6"/>
  <c r="AB67" i="6"/>
  <c r="AB22" i="6"/>
  <c r="AB11" i="6"/>
  <c r="AB19" i="6"/>
  <c r="AB9" i="6"/>
  <c r="AB55" i="6"/>
  <c r="AB14" i="6"/>
  <c r="AB8" i="6"/>
  <c r="E9" i="7"/>
  <c r="B10" i="7"/>
  <c r="C9" i="7" s="1"/>
  <c r="G9" i="7"/>
  <c r="I9" i="7"/>
  <c r="AG86" i="6"/>
  <c r="V87" i="5"/>
  <c r="W84" i="5"/>
  <c r="BG84" i="5"/>
  <c r="BJ52" i="5"/>
  <c r="BL52" i="5"/>
  <c r="S84" i="5"/>
  <c r="S68" i="5"/>
  <c r="S41" i="5"/>
  <c r="S57" i="5"/>
  <c r="S27" i="5"/>
  <c r="S8" i="5"/>
  <c r="S9" i="5"/>
  <c r="S82" i="5"/>
  <c r="S66" i="5"/>
  <c r="S39" i="5"/>
  <c r="S67" i="5"/>
  <c r="S25" i="5"/>
  <c r="S6" i="5"/>
  <c r="S24" i="5"/>
  <c r="S7" i="5"/>
  <c r="S80" i="5"/>
  <c r="S64" i="5"/>
  <c r="S37" i="5"/>
  <c r="S81" i="5"/>
  <c r="S65" i="5"/>
  <c r="S23" i="5"/>
  <c r="S48" i="5"/>
  <c r="S22" i="5"/>
  <c r="S58" i="5"/>
  <c r="S78" i="5"/>
  <c r="S62" i="5"/>
  <c r="S35" i="5"/>
  <c r="S79" i="5"/>
  <c r="S63" i="5"/>
  <c r="S21" i="5"/>
  <c r="S38" i="5"/>
  <c r="S20" i="5"/>
  <c r="S32" i="5"/>
  <c r="S61" i="5"/>
  <c r="S76" i="5"/>
  <c r="S50" i="5"/>
  <c r="S33" i="5"/>
  <c r="S77" i="5"/>
  <c r="S51" i="5"/>
  <c r="S19" i="5"/>
  <c r="S40" i="5"/>
  <c r="S17" i="5"/>
  <c r="S44" i="5"/>
  <c r="S55" i="5"/>
  <c r="S72" i="5"/>
  <c r="S45" i="5"/>
  <c r="S29" i="5"/>
  <c r="S73" i="5"/>
  <c r="S54" i="5"/>
  <c r="S30" i="5"/>
  <c r="S13" i="5"/>
  <c r="S34" i="5"/>
  <c r="S74" i="5"/>
  <c r="S56" i="5"/>
  <c r="S36" i="5"/>
  <c r="S70" i="5"/>
  <c r="S46" i="5"/>
  <c r="S11" i="5"/>
  <c r="S47" i="5"/>
  <c r="S16" i="5"/>
  <c r="S12" i="5"/>
  <c r="S31" i="5"/>
  <c r="S42" i="5"/>
  <c r="S59" i="5"/>
  <c r="S71" i="5"/>
  <c r="S75" i="5"/>
  <c r="S15" i="5"/>
  <c r="R87" i="5"/>
  <c r="S5" i="5"/>
  <c r="S43" i="5"/>
  <c r="S69" i="5"/>
  <c r="S53" i="5"/>
  <c r="S26" i="5"/>
  <c r="S14" i="5"/>
  <c r="S83" i="5"/>
  <c r="S60" i="5"/>
  <c r="S49" i="5"/>
  <c r="S10" i="5"/>
  <c r="U84" i="5"/>
  <c r="S28" i="5"/>
  <c r="AE86" i="6" l="1"/>
  <c r="G10" i="7"/>
  <c r="AH86" i="6"/>
  <c r="BJ84" i="5"/>
  <c r="BJ59" i="5"/>
  <c r="BN84" i="5"/>
  <c r="BH32" i="5"/>
  <c r="BH80" i="5"/>
  <c r="BH84" i="5"/>
  <c r="BH65" i="5"/>
  <c r="BH16" i="5"/>
  <c r="BH6" i="5"/>
  <c r="BH23" i="5"/>
  <c r="BH48" i="5"/>
  <c r="BH82" i="5"/>
  <c r="BH72" i="5"/>
  <c r="BH75" i="5"/>
  <c r="BH37" i="5"/>
  <c r="BH15" i="5"/>
  <c r="BH22" i="5"/>
  <c r="BH57" i="5"/>
  <c r="BH74" i="5"/>
  <c r="BH64" i="5"/>
  <c r="BH67" i="5"/>
  <c r="BH79" i="5"/>
  <c r="BH45" i="5"/>
  <c r="BH21" i="5"/>
  <c r="BH46" i="5"/>
  <c r="BH31" i="5"/>
  <c r="BH66" i="5"/>
  <c r="BH78" i="5"/>
  <c r="BH71" i="5"/>
  <c r="BH13" i="5"/>
  <c r="BH20" i="5"/>
  <c r="BH42" i="5"/>
  <c r="BH38" i="5"/>
  <c r="BH51" i="5"/>
  <c r="BH56" i="5"/>
  <c r="BH70" i="5"/>
  <c r="BH63" i="5"/>
  <c r="BH12" i="5"/>
  <c r="BH27" i="5"/>
  <c r="BH40" i="5"/>
  <c r="BH69" i="5"/>
  <c r="BH81" i="5"/>
  <c r="BH8" i="5"/>
  <c r="BH25" i="5"/>
  <c r="BH11" i="5"/>
  <c r="BH77" i="5"/>
  <c r="BH9" i="5"/>
  <c r="BH36" i="5"/>
  <c r="BH61" i="5"/>
  <c r="BH7" i="5"/>
  <c r="BH54" i="5"/>
  <c r="BH24" i="5"/>
  <c r="BH17" i="5"/>
  <c r="BH34" i="5"/>
  <c r="BH62" i="5"/>
  <c r="BH18" i="5"/>
  <c r="BH47" i="5"/>
  <c r="BH73" i="5"/>
  <c r="BH30" i="5"/>
  <c r="BH44" i="5"/>
  <c r="BH33" i="5"/>
  <c r="BH58" i="5"/>
  <c r="BH55" i="5"/>
  <c r="BH35" i="5"/>
  <c r="BH39" i="5"/>
  <c r="BH59" i="5"/>
  <c r="BH41" i="5"/>
  <c r="BH19" i="5"/>
  <c r="BH68" i="5"/>
  <c r="BH76" i="5"/>
  <c r="BH29" i="5"/>
  <c r="BH50" i="5"/>
  <c r="BH14" i="5"/>
  <c r="BH5" i="5"/>
  <c r="BH53" i="5"/>
  <c r="BH43" i="5"/>
  <c r="BH83" i="5"/>
  <c r="BH26" i="5"/>
  <c r="BH49" i="5"/>
  <c r="BH10" i="5"/>
  <c r="BH60" i="5"/>
  <c r="BH28" i="5"/>
  <c r="BL84" i="5"/>
  <c r="B56" i="2"/>
  <c r="C59" i="2" s="1"/>
  <c r="F59" i="2"/>
  <c r="E59" i="2"/>
  <c r="BH52" i="5"/>
  <c r="C10" i="7"/>
  <c r="C7" i="7"/>
  <c r="C8" i="7"/>
  <c r="I10" i="7"/>
  <c r="E10" i="7"/>
  <c r="BO84" i="5"/>
  <c r="BP84" i="5" s="1"/>
  <c r="BP52" i="5"/>
  <c r="AF86" i="6"/>
  <c r="C57" i="2" l="1"/>
  <c r="C56" i="2"/>
  <c r="B55" i="2"/>
  <c r="F55" i="2" s="1"/>
  <c r="C58" i="2"/>
  <c r="F56" i="2"/>
  <c r="E56" i="2"/>
</calcChain>
</file>

<file path=xl/sharedStrings.xml><?xml version="1.0" encoding="utf-8"?>
<sst xmlns="http://schemas.openxmlformats.org/spreadsheetml/2006/main" count="1029" uniqueCount="547">
  <si>
    <t>Dirección de Economía y Finanzas</t>
  </si>
  <si>
    <t xml:space="preserve">Subdirección de Análisis económico, </t>
  </si>
  <si>
    <t>Transferencias para inversión</t>
  </si>
  <si>
    <t>Pasivos exigibles y cuentas por pagar</t>
  </si>
  <si>
    <t>Reservas presupuestales para Bogotá positiva</t>
  </si>
  <si>
    <t>Reservas presupuestales y no utilizadas</t>
  </si>
  <si>
    <t>Total inversión</t>
  </si>
  <si>
    <t>Presupuestal y Estadísticas Fiscales</t>
  </si>
  <si>
    <t>Presupuesto</t>
  </si>
  <si>
    <t>Ejecución</t>
  </si>
  <si>
    <t>Entidades           Cuentas</t>
  </si>
  <si>
    <t>Definitivo</t>
  </si>
  <si>
    <t>% part.</t>
  </si>
  <si>
    <t>Giros</t>
  </si>
  <si>
    <t>% ejec.</t>
  </si>
  <si>
    <t>Compromisos por pagar</t>
  </si>
  <si>
    <t>Total</t>
  </si>
  <si>
    <t>Inicial</t>
  </si>
  <si>
    <t>Vigente</t>
  </si>
  <si>
    <t>SUSPENSIÓN</t>
  </si>
  <si>
    <t>Disponible</t>
  </si>
  <si>
    <t>Concejo</t>
  </si>
  <si>
    <t>Personería</t>
  </si>
  <si>
    <t>Secretaría General</t>
  </si>
  <si>
    <t>Veeduría</t>
  </si>
  <si>
    <t>Scretaría de Gobierno</t>
  </si>
  <si>
    <t>Secretaría de Hacienda</t>
  </si>
  <si>
    <t>Dirección de Gestión Corporativa</t>
  </si>
  <si>
    <t>Dirección Distrital de Presupuesto</t>
  </si>
  <si>
    <t>dirección de Crédito Público</t>
  </si>
  <si>
    <t>Cuenta Fondo del Concejo</t>
  </si>
  <si>
    <t>Secretaría de Educación</t>
  </si>
  <si>
    <t>Secretaría Distrital de la Movilidad -Dirección Administrativa-</t>
  </si>
  <si>
    <t>Secretaría Distrital de la Movilidad -Secretaria de Tránsito y Transporte-</t>
  </si>
  <si>
    <t>Secretaría Distrital de Salud</t>
  </si>
  <si>
    <t>Secretaria Distrital de Desarrollo Económico</t>
  </si>
  <si>
    <t>Secretaría Distrital del Hábitat</t>
  </si>
  <si>
    <t>Secretaria Distrital de Cultura, Recreación y Deporte</t>
  </si>
  <si>
    <t>Secretaría Distrital de Planeación</t>
  </si>
  <si>
    <t>Secretaría Distrital de Integración Social</t>
  </si>
  <si>
    <t>Depto. Adtivo. del Servicio Civil</t>
  </si>
  <si>
    <t>Secretaría Distrital de Ambiente</t>
  </si>
  <si>
    <t>Depto. Adtivo. de la Defensoría del Espacio Público</t>
  </si>
  <si>
    <t>Unidad Adtiva. Especial del Cuerpo Oficial de Bomberos</t>
  </si>
  <si>
    <t>Administración Central</t>
  </si>
  <si>
    <t>Instituto para la Economía Docial</t>
  </si>
  <si>
    <t>Fondo Financiero Distrital de Salud</t>
  </si>
  <si>
    <t>Fondo para la Prevención y Atención de Emergencias</t>
  </si>
  <si>
    <t>Instituto de Desarrollo Urbano</t>
  </si>
  <si>
    <t>Fondo de Prestaciones Económicas, Cesantías y Pensiones</t>
  </si>
  <si>
    <t>Caja de la Vivienda Popular</t>
  </si>
  <si>
    <t>Instituto Distrital para la Recreación y el Deporte</t>
  </si>
  <si>
    <t>Instituo Distrital de Turismo</t>
  </si>
  <si>
    <t>Instituto Distrital de Patrimonio Cultural</t>
  </si>
  <si>
    <t>IDIPRON</t>
  </si>
  <si>
    <t>Fundación Gilberto Alzate Avendaño</t>
  </si>
  <si>
    <t>Orquesta Filarmónica de Bogotá</t>
  </si>
  <si>
    <t>Fondo de Vigilancia y Seguridad</t>
  </si>
  <si>
    <t>Jardín Botánico -José Celestino Mutis-</t>
  </si>
  <si>
    <t>Instituto para la Investigación y el Desarrollo Pedagógico</t>
  </si>
  <si>
    <t>Unidad Adtiva. Espec. de la Participación y Acción Comunal</t>
  </si>
  <si>
    <t>Unidad Adtiva. Espec. de Catastro Distrital</t>
  </si>
  <si>
    <t>Unidad Adtiva. Espec. de Mantenimiento y Recuperación Vial</t>
  </si>
  <si>
    <t>Instituto Distrital de Artes -IDARTES-</t>
  </si>
  <si>
    <t>Unidad Adtiva. Espec. de Servicios Públicos</t>
  </si>
  <si>
    <t>Establecimiento Públicos</t>
  </si>
  <si>
    <t>Contralorìa</t>
  </si>
  <si>
    <t>Universidad Distrital Francisco José de Caldas</t>
  </si>
  <si>
    <t>Establecimiento Públicos + Contraloría + Universidad</t>
  </si>
  <si>
    <t>Total Presupuesto Anual</t>
  </si>
  <si>
    <t>Empresa de Acueducto y Alcantarillado de Bogotá</t>
  </si>
  <si>
    <t>Empresa Aguas de Bogotá</t>
  </si>
  <si>
    <t>Lotería de Bogotá</t>
  </si>
  <si>
    <t>Transmilenio S.A.</t>
  </si>
  <si>
    <t>Canal Capital</t>
  </si>
  <si>
    <t>Empresa de Renovación Urbana</t>
  </si>
  <si>
    <t>Metrovivienda</t>
  </si>
  <si>
    <t>Empresas Industriales y Comerciales</t>
  </si>
  <si>
    <t>Hospital La Victoria</t>
  </si>
  <si>
    <t>Hospital El Tunal</t>
  </si>
  <si>
    <t>Hospital Simón Bolivar</t>
  </si>
  <si>
    <t>Hospital Occidente de Kennedy</t>
  </si>
  <si>
    <t>Hospital Santa Clara</t>
  </si>
  <si>
    <t>Bospital Bosa</t>
  </si>
  <si>
    <t>Hospital Engativá</t>
  </si>
  <si>
    <t>Hospital Fontibón</t>
  </si>
  <si>
    <t>Hospital Meissen</t>
  </si>
  <si>
    <t>Hospital Tunjuelito</t>
  </si>
  <si>
    <t>Hospital Centro Oriente</t>
  </si>
  <si>
    <t>Hospital San Blas</t>
  </si>
  <si>
    <t>Hospital Chapinero</t>
  </si>
  <si>
    <t>Hospital Suba</t>
  </si>
  <si>
    <t>Hospital Usaquén</t>
  </si>
  <si>
    <t>Hospital Usme</t>
  </si>
  <si>
    <t>Hospital del Sur</t>
  </si>
  <si>
    <t>Hospital Nazareth</t>
  </si>
  <si>
    <t>Hospital Pablo VI de Bosa</t>
  </si>
  <si>
    <t>Hospital San Cristóbal</t>
  </si>
  <si>
    <t>Hospital Rafael Uribe</t>
  </si>
  <si>
    <t>Hospital Vista Hermosa</t>
  </si>
  <si>
    <t>Empresas Sociales del Estado</t>
  </si>
  <si>
    <t>Total Presupuesto Distrital</t>
  </si>
  <si>
    <t>PRESUPUESTO</t>
  </si>
  <si>
    <t>EJECUCION</t>
  </si>
  <si>
    <t>DEFINITIVO</t>
  </si>
  <si>
    <t>% PART.</t>
  </si>
  <si>
    <t>GIROS</t>
  </si>
  <si>
    <t>%</t>
  </si>
  <si>
    <t>COMPROMISOS</t>
  </si>
  <si>
    <t>TOTAL</t>
  </si>
  <si>
    <t>Dirección de Crédito Público</t>
  </si>
  <si>
    <t>Miles de pesos</t>
  </si>
  <si>
    <t>Compromisos</t>
  </si>
  <si>
    <t>Fuente: Formatos CB-103 de gastos de SIVICOF</t>
  </si>
  <si>
    <t>Administración Distrital</t>
  </si>
  <si>
    <t>Composición general del presupuesto neto del D.C.</t>
  </si>
  <si>
    <t>CONCEPTO</t>
  </si>
  <si>
    <t>Modificación</t>
  </si>
  <si>
    <t>Recaudos</t>
  </si>
  <si>
    <t>Reservas</t>
  </si>
  <si>
    <t>Total gastos</t>
  </si>
  <si>
    <t>Contraloría</t>
  </si>
  <si>
    <t>Ingresos</t>
  </si>
  <si>
    <t xml:space="preserve">  Corrientes</t>
  </si>
  <si>
    <t xml:space="preserve">  Transferencias</t>
  </si>
  <si>
    <t xml:space="preserve">  Recursos de capital</t>
  </si>
  <si>
    <t>Gastos</t>
  </si>
  <si>
    <t xml:space="preserve">  Funcionamiento</t>
  </si>
  <si>
    <t xml:space="preserve">  Deuda</t>
  </si>
  <si>
    <t xml:space="preserve">  Inversión</t>
  </si>
  <si>
    <t>Administración central</t>
  </si>
  <si>
    <t>Corrientes</t>
  </si>
  <si>
    <t xml:space="preserve">  Tributarios</t>
  </si>
  <si>
    <t xml:space="preserve">  No tributarios</t>
  </si>
  <si>
    <t>Transferencias</t>
  </si>
  <si>
    <t xml:space="preserve">  De la nación</t>
  </si>
  <si>
    <t xml:space="preserve">  Entidades distritales</t>
  </si>
  <si>
    <t xml:space="preserve">  Otras transferencias</t>
  </si>
  <si>
    <t>Recursos de capital</t>
  </si>
  <si>
    <t xml:space="preserve">  Recursos del balance</t>
  </si>
  <si>
    <t xml:space="preserve">  Recursos del crédito</t>
  </si>
  <si>
    <t xml:space="preserve">  Rendimientos por operaciones financieras</t>
  </si>
  <si>
    <t xml:space="preserve">  Diferencial cambiario</t>
  </si>
  <si>
    <t xml:space="preserve">  Excedentes financieros y utilidades estable. públicos-Empresas</t>
  </si>
  <si>
    <t xml:space="preserve">  Donaciones</t>
  </si>
  <si>
    <t xml:space="preserve">  Otros recursos de capital</t>
  </si>
  <si>
    <t xml:space="preserve">  Recursos crédito del presupuesto</t>
  </si>
  <si>
    <t xml:space="preserve">  Reducción capital de empresas</t>
  </si>
  <si>
    <t>Ingresos adicionales</t>
  </si>
  <si>
    <t>Funcionamiento</t>
  </si>
  <si>
    <t xml:space="preserve">  Servicios personales</t>
  </si>
  <si>
    <t xml:space="preserve">  Gastos generales</t>
  </si>
  <si>
    <t xml:space="preserve">  Transferencias para funcionamiento</t>
  </si>
  <si>
    <t xml:space="preserve">    Establecimientos públicos</t>
  </si>
  <si>
    <t xml:space="preserve">    Otras transferencias</t>
  </si>
  <si>
    <t xml:space="preserve">    Organismos de control</t>
  </si>
  <si>
    <t xml:space="preserve">    Ente autónomo universitario</t>
  </si>
  <si>
    <t xml:space="preserve">    Transferencias para reservas</t>
  </si>
  <si>
    <t xml:space="preserve">  Reservas Presupuestales</t>
  </si>
  <si>
    <t xml:space="preserve">  Pasivos exigibles</t>
  </si>
  <si>
    <t>Servicio de la deuda</t>
  </si>
  <si>
    <t>Interna</t>
  </si>
  <si>
    <t>Externa</t>
  </si>
  <si>
    <t>Bonos Pensionales</t>
  </si>
  <si>
    <t>Transferencias Fondo de pensiones territoriales -FONPET-</t>
  </si>
  <si>
    <t>Transferencia servicio de la deuda</t>
  </si>
  <si>
    <t>Pasivos contingentes</t>
  </si>
  <si>
    <t>Reservas Presupuestales</t>
  </si>
  <si>
    <t>Inversión</t>
  </si>
  <si>
    <t xml:space="preserve">  Directa</t>
  </si>
  <si>
    <t xml:space="preserve">  Transferencias para inversión</t>
  </si>
  <si>
    <t xml:space="preserve">  Pasivos exigibles y Déficit vig. Anterior</t>
  </si>
  <si>
    <t>Establecimientos públicos</t>
  </si>
  <si>
    <t>INGRESOS</t>
  </si>
  <si>
    <t>GASTOS</t>
  </si>
  <si>
    <t xml:space="preserve">  Disponibilidad inicial</t>
  </si>
  <si>
    <t xml:space="preserve">  Gastos de operación</t>
  </si>
  <si>
    <t xml:space="preserve">  Disponibilidad final</t>
  </si>
  <si>
    <t>EGRESOS</t>
  </si>
  <si>
    <t>Anexo 2</t>
  </si>
  <si>
    <t>Cuentas                         Niveles</t>
  </si>
  <si>
    <t>Establecimientos Públicos</t>
  </si>
  <si>
    <t>Universidad Distrital</t>
  </si>
  <si>
    <t>Entidades del Presupuesto Anual</t>
  </si>
  <si>
    <t>Empresas Industriales y Comerciales del Estado</t>
  </si>
  <si>
    <t xml:space="preserve">Empresas Sociales del Estado </t>
  </si>
  <si>
    <t>Totales</t>
  </si>
  <si>
    <t>Ingresos corrientes</t>
  </si>
  <si>
    <t>Tributarios</t>
  </si>
  <si>
    <t>Predial unificado</t>
  </si>
  <si>
    <t>Industria, comercio y avisos</t>
  </si>
  <si>
    <t>Azar y espectáculos públicos</t>
  </si>
  <si>
    <t>Vehículos automotores</t>
  </si>
  <si>
    <t>Delineación urbana</t>
  </si>
  <si>
    <t>Cigarrillos extranjeros</t>
  </si>
  <si>
    <t>Consumo de cerveza</t>
  </si>
  <si>
    <t>Sobretasa a la gasolina</t>
  </si>
  <si>
    <t>Estampilla Universidad Distrital</t>
  </si>
  <si>
    <t>Impuesto a la publicidad exterior visual</t>
  </si>
  <si>
    <t>Fondo de los Pobres</t>
  </si>
  <si>
    <t>Impuesto al deporte</t>
  </si>
  <si>
    <t>Estampilla pro - cultura</t>
  </si>
  <si>
    <t>Estampilla pro - personas mayores</t>
  </si>
  <si>
    <t>Impuesto Unificado Fondo de Pobles, Azar y Espectaculos Publicos</t>
  </si>
  <si>
    <t>Otros ingresos tributarios</t>
  </si>
  <si>
    <t>No tributarios</t>
  </si>
  <si>
    <t>Ingresos de explotación</t>
  </si>
  <si>
    <t>Tarifas</t>
  </si>
  <si>
    <t>Multas</t>
  </si>
  <si>
    <t>Rentas contractuales</t>
  </si>
  <si>
    <t>Contribuciones</t>
  </si>
  <si>
    <t>Participaciones</t>
  </si>
  <si>
    <t>Peajes y Concesiones</t>
  </si>
  <si>
    <t>Otras</t>
  </si>
  <si>
    <t>Fondo cuenta pago compensatorio de cesiones públicas</t>
  </si>
  <si>
    <t>Aporte de afiliados</t>
  </si>
  <si>
    <t>Derechos</t>
  </si>
  <si>
    <t>Intereses moratorios impuestos</t>
  </si>
  <si>
    <t>Sanciones tributarias</t>
  </si>
  <si>
    <t>Otros ingresos no tributarios</t>
  </si>
  <si>
    <t>Otros ingresos corrientes</t>
  </si>
  <si>
    <t>Nación</t>
  </si>
  <si>
    <t>Departamento</t>
  </si>
  <si>
    <t>Municipios</t>
  </si>
  <si>
    <t>Entidades distritales</t>
  </si>
  <si>
    <t>Otras transferencias</t>
  </si>
  <si>
    <t>Recursos del balance</t>
  </si>
  <si>
    <t>Recursos del crédito</t>
  </si>
  <si>
    <t>Interno</t>
  </si>
  <si>
    <t>Externo</t>
  </si>
  <si>
    <t>Rendimientos por operaciones financieras</t>
  </si>
  <si>
    <t>Diferenciasl cambiario</t>
  </si>
  <si>
    <t>Excedentes financieros establecimientos públicos y utilidades de empresas</t>
  </si>
  <si>
    <t>Donaciones</t>
  </si>
  <si>
    <t>REDUCCIÓN DE CAPITAL DE EMPRESAS</t>
  </si>
  <si>
    <t>Aportes de capital</t>
  </si>
  <si>
    <t>Recursos de titularización</t>
  </si>
  <si>
    <t>Recursos crédito del presupuesto</t>
  </si>
  <si>
    <t>Otros recursos de capital</t>
  </si>
  <si>
    <t>INGRESOS ADICIONALES</t>
  </si>
  <si>
    <t>Disponibilidad inicial</t>
  </si>
  <si>
    <t>Total recaudo de ingresos</t>
  </si>
  <si>
    <t xml:space="preserve"> Formato: CB101 de ingresos - SIVICOF</t>
  </si>
  <si>
    <t>Anexo 3</t>
  </si>
  <si>
    <t>Gastos de funcionamiento</t>
  </si>
  <si>
    <t>Gastos administrativos</t>
  </si>
  <si>
    <t>Servicios personales</t>
  </si>
  <si>
    <t>Gastos generales</t>
  </si>
  <si>
    <t>Aportes patronales</t>
  </si>
  <si>
    <t>Transfrencias para funcionamiento</t>
  </si>
  <si>
    <t>Transf. Prevención y seguridad</t>
  </si>
  <si>
    <t>Pasivos exigibles</t>
  </si>
  <si>
    <t>Cuentas por pagar</t>
  </si>
  <si>
    <t>Resevas presupuestales</t>
  </si>
  <si>
    <t>Pago de cesantías</t>
  </si>
  <si>
    <t>Gastos operativos</t>
  </si>
  <si>
    <t>Compra de bienes</t>
  </si>
  <si>
    <t>Compra de servicios</t>
  </si>
  <si>
    <t>Compra de equipo</t>
  </si>
  <si>
    <t>Otros gastos de comercialización</t>
  </si>
  <si>
    <t>Gastos de producción</t>
  </si>
  <si>
    <t>Bonos pensionales</t>
  </si>
  <si>
    <t>Pensiones Cuotas partes</t>
  </si>
  <si>
    <t>Transferencias Fonpet</t>
  </si>
  <si>
    <t>Transferencias servicio de la deuda</t>
  </si>
  <si>
    <t>Reservas presupuestales</t>
  </si>
  <si>
    <t>Inversión directa</t>
  </si>
  <si>
    <t>DÉFICIT COMPROMISO VIGENCIA ANTERIOR</t>
  </si>
  <si>
    <t>Pasivos exibiles</t>
  </si>
  <si>
    <t>Disponibilidad final</t>
  </si>
  <si>
    <t>Total ejecución de gastos</t>
  </si>
  <si>
    <t>Formato CB103 de gastos - SIVICOF</t>
  </si>
  <si>
    <t>Detalle</t>
  </si>
  <si>
    <t>%Part.</t>
  </si>
  <si>
    <t>Ejecución del gasto</t>
  </si>
  <si>
    <t xml:space="preserve">Total </t>
  </si>
  <si>
    <t>El presupuesto distrital aprobado</t>
  </si>
  <si>
    <t xml:space="preserve">Presupuesto Anual </t>
  </si>
  <si>
    <t xml:space="preserve">Establecimientos públicos </t>
  </si>
  <si>
    <t xml:space="preserve">Contraloría y Universidad Distrital </t>
  </si>
  <si>
    <t>Empresas Industriales y Comerciales –EICD</t>
  </si>
  <si>
    <t xml:space="preserve">Empresas Sociales del Estado –ESE </t>
  </si>
  <si>
    <t xml:space="preserve">La distribución del recaudo: </t>
  </si>
  <si>
    <t xml:space="preserve">Recursos de capital </t>
  </si>
  <si>
    <t xml:space="preserve">Disponibilidad inicial </t>
  </si>
  <si>
    <t>La distribución de la ejecución del gasto</t>
  </si>
  <si>
    <t xml:space="preserve">Funcionamiento </t>
  </si>
  <si>
    <t>Operativos</t>
  </si>
  <si>
    <t>Deuda</t>
  </si>
  <si>
    <t xml:space="preserve">Inversión </t>
  </si>
  <si>
    <t xml:space="preserve">La ejecución total de giros </t>
  </si>
  <si>
    <t xml:space="preserve">La ejecución total de compromisos pendientes de pago </t>
  </si>
  <si>
    <t>Total ejecución</t>
  </si>
  <si>
    <t>Entidades con mayor eficiencia en el recaudo</t>
  </si>
  <si>
    <t xml:space="preserve">El servicio de la deuda distrital está representado </t>
  </si>
  <si>
    <t>Deuda interna</t>
  </si>
  <si>
    <t>Deuda externa</t>
  </si>
  <si>
    <t>Otros</t>
  </si>
  <si>
    <t>Sostenibilidad (Saldo Deuda/Ingresos Corrientes). Máximo 80%</t>
  </si>
  <si>
    <t>$ colocados</t>
  </si>
  <si>
    <t>La disponibilidad de recursos del D.C.</t>
  </si>
  <si>
    <t xml:space="preserve">Recursos de tesorería </t>
  </si>
  <si>
    <t>Cuentas corrientes</t>
  </si>
  <si>
    <t>Portafolio</t>
  </si>
  <si>
    <t xml:space="preserve">CDT </t>
  </si>
  <si>
    <t>Time Deposit1</t>
  </si>
  <si>
    <t>Fiducia</t>
  </si>
  <si>
    <t xml:space="preserve">Bonos </t>
  </si>
  <si>
    <t xml:space="preserve">Tes </t>
  </si>
  <si>
    <t xml:space="preserve"> </t>
  </si>
  <si>
    <t>Presupuesto (Ingresos)</t>
  </si>
  <si>
    <t>Presupuesto (Gastos)</t>
  </si>
  <si>
    <t>Presenta modificaciones por:</t>
  </si>
  <si>
    <t xml:space="preserve">Presupuesto Distrital </t>
  </si>
  <si>
    <t>Tesorería</t>
  </si>
  <si>
    <t>Presupuestal</t>
  </si>
  <si>
    <t>% Part.</t>
  </si>
  <si>
    <t>Para la capacidad de pago, solvencia, (Intereses pagados/Ahorro Operacional), Maximo 40%</t>
  </si>
  <si>
    <t xml:space="preserve">Depósitos en cuentas de ahorro </t>
  </si>
  <si>
    <t>Cajas</t>
  </si>
  <si>
    <t>TIPS</t>
  </si>
  <si>
    <t>Total del estado de la deuda pública distrital</t>
  </si>
  <si>
    <t>Otras empresas</t>
  </si>
  <si>
    <t>Como proporción del presupuesto definitivo</t>
  </si>
  <si>
    <t>Cartera Colectiva</t>
  </si>
  <si>
    <t>Tidis</t>
  </si>
  <si>
    <t>Otros gastos</t>
  </si>
  <si>
    <t>Fondo liberación de apropiaciones</t>
  </si>
  <si>
    <t>Bogotá Humana</t>
  </si>
  <si>
    <t>Inversión Directa</t>
  </si>
  <si>
    <t>Bogotá Positiva</t>
  </si>
  <si>
    <t>Una ciudad que supera la segregación y la discriminación</t>
  </si>
  <si>
    <t>Un territorio que enfrenta el cambio climático y se ordena alrededor del agua</t>
  </si>
  <si>
    <t>Una Bogotá que defiende y fortalece lo público</t>
  </si>
  <si>
    <t>Entes Autónomos</t>
  </si>
  <si>
    <t>Presupuesto Anual</t>
  </si>
  <si>
    <t>Empresas Industriales y C.</t>
  </si>
  <si>
    <t>Empresas Sociales del E.</t>
  </si>
  <si>
    <t>Gastos de operación</t>
  </si>
  <si>
    <t>Gastos de inversión</t>
  </si>
  <si>
    <t xml:space="preserve">Total gastos </t>
  </si>
  <si>
    <t>Suspención</t>
  </si>
  <si>
    <t>% par.</t>
  </si>
  <si>
    <t>Niveles por cuentas</t>
  </si>
  <si>
    <t>Fuente: Formatos CB 103 de gastos de SIVICOF</t>
  </si>
  <si>
    <t>Elaboró: Subdirección de Análisis Financiero, presupuestal y estadísticas fiscales</t>
  </si>
  <si>
    <t>Una ciudad que supera la segregación y la discriminación: el ser humano en el centro de las preocupaciones del desarrollo</t>
  </si>
  <si>
    <t>Total Bogotá Humana</t>
  </si>
  <si>
    <t>La principal fuente de recursos del D.C., son los ingresos tributarios,</t>
  </si>
  <si>
    <t>En territorio que enfrenta el cambio climático y se ordena alrededor del agua</t>
  </si>
  <si>
    <t>Unidad Adtiva. Especial de la Defensoría del Espacio Público</t>
  </si>
  <si>
    <t>Hospital La Victoria  403</t>
  </si>
  <si>
    <t>Hospital El Tunal     402</t>
  </si>
  <si>
    <t>Hospital Simón Bolivar   406</t>
  </si>
  <si>
    <t>Hospital Occidente de Kennedy   404</t>
  </si>
  <si>
    <t>Hospital Santa Clara   405</t>
  </si>
  <si>
    <t>Bospital Bosa   408</t>
  </si>
  <si>
    <t>Hospital Engativá   409</t>
  </si>
  <si>
    <t>Hospital Fontibón   410</t>
  </si>
  <si>
    <t>Hospital Meissen   411</t>
  </si>
  <si>
    <t>Hospital Tunjuelito   413</t>
  </si>
  <si>
    <t>Hospital Centro Oriente   407</t>
  </si>
  <si>
    <t>Hospital San Blas    412</t>
  </si>
  <si>
    <t>Hospital Chapinero   414</t>
  </si>
  <si>
    <t>Hospital Suba   416</t>
  </si>
  <si>
    <t>Hospital Usaquén    417</t>
  </si>
  <si>
    <t>Hospital Usme    418</t>
  </si>
  <si>
    <t>Hospital del Sur   419</t>
  </si>
  <si>
    <t>Hospital Nazareth   415</t>
  </si>
  <si>
    <t>Hospital San Cristóbal   422</t>
  </si>
  <si>
    <t>Hospital Rafael Uribe  421</t>
  </si>
  <si>
    <t>Hospital Vista Hermosa  423</t>
  </si>
  <si>
    <t>Hospital Pablo VI de Bosa   420</t>
  </si>
  <si>
    <t>Instituto para la Economía Social</t>
  </si>
  <si>
    <t>Cancelación de reservas</t>
  </si>
  <si>
    <t>5% Contratos de obra pública</t>
  </si>
  <si>
    <t>Como proporción del PIB nacional 2012</t>
  </si>
  <si>
    <t>Como proporción del PIB distrital 2012</t>
  </si>
  <si>
    <t>El presupuesto distrital definitivo</t>
  </si>
  <si>
    <t>Puntos relevantes del presupuesto neto distrital</t>
  </si>
  <si>
    <t>Espectaculos Públicos</t>
  </si>
  <si>
    <t>Empresas industriales y Comerciales</t>
  </si>
  <si>
    <t>Dirección de Estudios de Economía Política</t>
  </si>
  <si>
    <t xml:space="preserve">Subdirección de Estadística y Análisis Presupuestal y Financiero </t>
  </si>
  <si>
    <t>Ejes</t>
  </si>
  <si>
    <t>Secretaría de la Mujer</t>
  </si>
  <si>
    <t>Plan de desarrollo "Bogotá Humana"</t>
  </si>
  <si>
    <t xml:space="preserve">  Desahorro Fonpet</t>
  </si>
  <si>
    <t>Desahorro Fonpet</t>
  </si>
  <si>
    <t>Fuente: Subdirección de Estadística, Análisis Financiero y Presupuestal, Contraloría de Bogotá</t>
  </si>
  <si>
    <t>Normatividad Relacionada con el Control Fiscal Macroeconómico</t>
  </si>
  <si>
    <t>Constitución Política artículo 268</t>
  </si>
  <si>
    <t>Ley 42 artículo 39 al 43</t>
  </si>
  <si>
    <t>Ley 51 de 1990</t>
  </si>
  <si>
    <t>Ley 80 de 1993</t>
  </si>
  <si>
    <t>Ley 185 de 1995</t>
  </si>
  <si>
    <t>Ley 358 de 1997</t>
  </si>
  <si>
    <t>Ley 533 de 1999</t>
  </si>
  <si>
    <t>Ley 5° de 1992 artículo 254</t>
  </si>
  <si>
    <t>Decreto 2681 de 1993</t>
  </si>
  <si>
    <t>Resolución 5289 de 2001</t>
  </si>
  <si>
    <t> Auditoría al Balance</t>
  </si>
  <si>
    <t>Constitución Política artículo 268,269 y 354</t>
  </si>
  <si>
    <t>Ley 42 de 1993</t>
  </si>
  <si>
    <t>Decreto 267 de 2000</t>
  </si>
  <si>
    <t>Audite 4.0</t>
  </si>
  <si>
    <t>Constitución Política, numeral 11 del artículo 268</t>
  </si>
  <si>
    <t>Ley 42 de 1993 artículo 41</t>
  </si>
  <si>
    <t>Ley 5° de 1992, numeral 3 del artículo 254 - Reglamento del Congreso</t>
  </si>
  <si>
    <t>Cuenta General del Presupuesto y del Tesoro</t>
  </si>
  <si>
    <t>Constitución Política artículos 178, 268 y 354.</t>
  </si>
  <si>
    <t>Ley 5° de 1992 artículos 309 y 310</t>
  </si>
  <si>
    <t>Ley 42 de1993 artículos 38 y 39</t>
  </si>
  <si>
    <t>Decreto 111 de 1996 artículo 90</t>
  </si>
  <si>
    <t>Ley de presupuesto</t>
  </si>
  <si>
    <t>Ley 136 de 1994</t>
  </si>
  <si>
    <t>Certificación de los Ingresos Corrientes de Libre Destinación</t>
  </si>
  <si>
    <t>Ley 617 de octubre 6 de 2000</t>
  </si>
  <si>
    <t>Decreto 192 de 2001</t>
  </si>
  <si>
    <t>Decreto 735 de 2001</t>
  </si>
  <si>
    <t>Resolución CGR 5289 de 2001</t>
  </si>
  <si>
    <t>Resolución CGR 5293 de 2002</t>
  </si>
  <si>
    <r>
      <t> </t>
    </r>
    <r>
      <rPr>
        <b/>
        <sz val="18"/>
        <color rgb="FF0F0F0F"/>
        <rFont val="Arial"/>
        <family val="2"/>
      </rPr>
      <t>Situación de la Deuda Pública</t>
    </r>
  </si>
  <si>
    <r>
      <t> </t>
    </r>
    <r>
      <rPr>
        <b/>
        <sz val="18"/>
        <color rgb="FF0F0F0F"/>
        <rFont val="Arial"/>
        <family val="2"/>
      </rPr>
      <t>Certificación de las Finanzas del Estado</t>
    </r>
  </si>
  <si>
    <r>
      <t> </t>
    </r>
    <r>
      <rPr>
        <b/>
        <sz val="18"/>
        <color rgb="FF0F0F0F"/>
        <rFont val="Arial"/>
        <family val="2"/>
      </rPr>
      <t>Estadísticas fiscales</t>
    </r>
  </si>
  <si>
    <t>Para el cumplimiento de lo establecido en el ordinal 11 del artículo 268 de la Constitución Política, la Contraloría General de la República deberá certificar la situación de las finanzas del Estado y rendir el respectivo informe al Congreso y al Presidente de la República, tomando en cuenta, entre otros, los siguientes factores:</t>
  </si>
  <si>
    <t>- Ingresos y gastos totales.</t>
  </si>
  <si>
    <t>- Superávit o déficit fiscal y presupuestal.</t>
  </si>
  <si>
    <t>- Superávit o déficit de Tesorería y de operaciones efectivas.</t>
  </si>
  <si>
    <t>- Registro de la deuda total.</t>
  </si>
  <si>
    <t>- Resultados financieros de las entidades descentralizadas territorialmente o por servicios.</t>
  </si>
  <si>
    <t>La certificación irá acompañada de los indicadores de gestión y de resultados que señale la Contraloría General de la República.</t>
  </si>
  <si>
    <t>Constitución Política de 1991, artículo 268</t>
  </si>
  <si>
    <t>Ley 5a. De 1992</t>
  </si>
  <si>
    <t>Resolución 5142 de octubre de 2001</t>
  </si>
  <si>
    <t>Ley 617 de 2000, artículo 81</t>
  </si>
  <si>
    <t>Estadísticas fiscales</t>
  </si>
  <si>
    <t>El Contralor General de la Republíca tendrá las siguientes atribuciones:</t>
  </si>
  <si>
    <t>Ley 42 de 1993, artículos 36 a 48</t>
  </si>
  <si>
    <t>Artículo 41</t>
  </si>
  <si>
    <t xml:space="preserve">Constitución Política de 1991, artículo 268 </t>
  </si>
  <si>
    <t>Resultados (déficit o Superávit)</t>
  </si>
  <si>
    <t>ESTADÍSTICAS</t>
  </si>
  <si>
    <t>FISCALES</t>
  </si>
  <si>
    <t>“¿Para qué quiere vuestra merced, señor don Juan, que leamos estos disparates, si el que hubiere leído la primera parte de la historia de don Quijote de la Mancha no es posible que pueda tener gusto en leer esta segunda?</t>
  </si>
  <si>
    <t>a 31 de marzo de 2015</t>
  </si>
  <si>
    <t xml:space="preserve"> a 31 de marzo de 2015 en millones de $</t>
  </si>
  <si>
    <t>Ejecución del ingreso por niveles a 31 de marzo de 2015</t>
  </si>
  <si>
    <t>Ejecución de gastos e inversiones por niveles a 31 de marzo de 2015</t>
  </si>
  <si>
    <t>El Alcalde liquida el Presupuesto Anual para Bogotá D.C., Decreto 603 del 23 de diciembre de 2014</t>
  </si>
  <si>
    <t>El presupuesto Anual para Bogotá D.C. (la vigencia del 1-01-2014 a 31-12-2014) lo expide el Concejo con el Acuerdo 575 del 17 de diciembre de 2014</t>
  </si>
  <si>
    <t>PIB Bogotá 2014, millones $ Corrientes</t>
  </si>
  <si>
    <t>PIB Nacional 2014, millones $ Corrientes</t>
  </si>
  <si>
    <t>Corresponde al PIB nacional -2014-</t>
  </si>
  <si>
    <t>Corresponde al PIB distrital -2014-</t>
  </si>
  <si>
    <r>
      <t>—Con todo eso —dijo el don Juan—, será bien leerla, pues </t>
    </r>
    <r>
      <rPr>
        <b/>
        <sz val="42"/>
        <color rgb="FFFF0000"/>
        <rFont val="Arial"/>
        <family val="2"/>
      </rPr>
      <t>no hay libro tan malo, que no tenga alguna cosa buena</t>
    </r>
    <r>
      <rPr>
        <b/>
        <sz val="42"/>
        <color rgb="FF000000"/>
        <rFont val="Arial"/>
        <family val="2"/>
      </rPr>
      <t>. Lo que a mí en este más desplace es que pinta a don Quijote ya desenamorado de Dulcinea del Toboso”.</t>
    </r>
  </si>
  <si>
    <t>Presupuesto y ejecución de gastos por niveles administrativos</t>
  </si>
  <si>
    <t xml:space="preserve">                                                                                                                  Anexo 1</t>
  </si>
  <si>
    <t>Corresponde al PIB nacional -de 2014-</t>
  </si>
  <si>
    <t>Corresponde al PIB distrital -de 2014-</t>
  </si>
  <si>
    <t>Global.xlsx</t>
  </si>
  <si>
    <t>anual.xlsx</t>
  </si>
  <si>
    <t>anual ing neto.xlsx</t>
  </si>
  <si>
    <t>central.xlsx</t>
  </si>
  <si>
    <t>establecimientos.xlsx</t>
  </si>
  <si>
    <t>empresas.xlsx</t>
  </si>
  <si>
    <t>ESES GASTOS.xlsx</t>
  </si>
  <si>
    <t>eses ingresos.xlsx</t>
  </si>
  <si>
    <t>Sectores a 31 de marzo de 2015</t>
  </si>
  <si>
    <t>Dirección de Estudios de Economía y Política Pública</t>
  </si>
  <si>
    <t xml:space="preserve">Gastos de Funcionamiento  </t>
  </si>
  <si>
    <t xml:space="preserve">Gastos de Operación </t>
  </si>
  <si>
    <t xml:space="preserve">Servicio de la deuda   </t>
  </si>
  <si>
    <t xml:space="preserve">Gastos de inversión  </t>
  </si>
  <si>
    <t xml:space="preserve">Plan de desarrollo "Bogotá Humana"   </t>
  </si>
  <si>
    <t>Subdirección de Estadística y Análisis Presupuestal y Financiero,</t>
  </si>
  <si>
    <t>ENTIDADES</t>
  </si>
  <si>
    <t>% part</t>
  </si>
  <si>
    <t>% ejec</t>
  </si>
  <si>
    <t>Disponibilidad Final</t>
  </si>
  <si>
    <t>inicial</t>
  </si>
  <si>
    <t>Suspensión</t>
  </si>
  <si>
    <t>1.  Gestión pública</t>
  </si>
  <si>
    <t>2.  Gobierno, Seguridad y Convivencia</t>
  </si>
  <si>
    <t>Secretaría de Gobierno</t>
  </si>
  <si>
    <t>Unidad Adtivo. de la Defensoría del Espacio Público</t>
  </si>
  <si>
    <t>Instituto Distrital para la Participación y Acción Comunal</t>
  </si>
  <si>
    <t>3.  Hacienda</t>
  </si>
  <si>
    <t>Dirección Gestión Corporativa</t>
  </si>
  <si>
    <t>Unidad Adtiva. Especial de Catastro Distrital</t>
  </si>
  <si>
    <t>Loteria de Bogotá</t>
  </si>
  <si>
    <t>4.  Planeación</t>
  </si>
  <si>
    <t>5.  Desarrollo Económico, Industria y Comercio</t>
  </si>
  <si>
    <t>Secretaría distrital de desarrollo económico</t>
  </si>
  <si>
    <t>Instituto para la economía social -Ipes-</t>
  </si>
  <si>
    <t>instituto Distrital de turismo</t>
  </si>
  <si>
    <t>6.  Movilidad</t>
  </si>
  <si>
    <t>Secretaría distrital de la movilidad Adtiva.</t>
  </si>
  <si>
    <t>Secretaría distrital de la movilidad ST y T</t>
  </si>
  <si>
    <t>Instituto de desarrollo urbano</t>
  </si>
  <si>
    <t>Unidad adtiva. Especial de rehabilitación y mtto. Vial</t>
  </si>
  <si>
    <t>Transmilenio</t>
  </si>
  <si>
    <t>7.  Educación</t>
  </si>
  <si>
    <t>Secretaría de educación</t>
  </si>
  <si>
    <t>Instituto para la investigación y el desarrollo pedagógico</t>
  </si>
  <si>
    <t>Universidad distrital Francisco José de Caldas</t>
  </si>
  <si>
    <t>8.  Salud</t>
  </si>
  <si>
    <t>Secretaría distrital de salud</t>
  </si>
  <si>
    <t>Fondo financiero distrital de salud</t>
  </si>
  <si>
    <t>Empresas sociales del Estado</t>
  </si>
  <si>
    <t>9. Integración social</t>
  </si>
  <si>
    <t>Secretaría distrital de integración social</t>
  </si>
  <si>
    <t>Idipron</t>
  </si>
  <si>
    <t>10. Cultura, recreación y deporte</t>
  </si>
  <si>
    <t>Secretaría distrital de cultura, recreación y deporte</t>
  </si>
  <si>
    <t>Instituto distrital para la recreación y el deporte</t>
  </si>
  <si>
    <t>Instituto distrital de patrimonio cultural</t>
  </si>
  <si>
    <t>Orquesta filarmónica de Bogotá</t>
  </si>
  <si>
    <t>Instituto distrital de las artes</t>
  </si>
  <si>
    <t>11. Ambiente</t>
  </si>
  <si>
    <t>Secretaría distrital de ambiente</t>
  </si>
  <si>
    <t>Indiger</t>
  </si>
  <si>
    <t>Jardín botánico José Celestino Mutis</t>
  </si>
  <si>
    <t>12. Hábitat</t>
  </si>
  <si>
    <t>Secretaría distrital del hábitat</t>
  </si>
  <si>
    <t>Caja de la vivienda popular</t>
  </si>
  <si>
    <t>Unidad adtiva. especial de servicios públicos</t>
  </si>
  <si>
    <t>EAAB</t>
  </si>
  <si>
    <t>Aguas de Bogotá</t>
  </si>
  <si>
    <t>13. De la Mujer</t>
  </si>
  <si>
    <t>Secretaría de la mujer</t>
  </si>
  <si>
    <t>14. Otras entidades distritales</t>
  </si>
  <si>
    <t>Total sectores administrativos</t>
  </si>
  <si>
    <t>Movilidad</t>
  </si>
  <si>
    <t>Educación</t>
  </si>
  <si>
    <t>Salud</t>
  </si>
  <si>
    <t>Integración social</t>
  </si>
  <si>
    <t>Hábitat</t>
  </si>
  <si>
    <t>Hacienda</t>
  </si>
  <si>
    <t>Cultura, recreación y deporte</t>
  </si>
  <si>
    <t>Gobierno, Seguridad y Convivencia</t>
  </si>
  <si>
    <t>Ambiente</t>
  </si>
  <si>
    <t>Gestión pública</t>
  </si>
  <si>
    <t>Desarrollo Económico, Industria y Comercio</t>
  </si>
  <si>
    <t>De la Mujer</t>
  </si>
  <si>
    <t>Planeación</t>
  </si>
  <si>
    <t>Otras entidades distritales</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</si>
</sst>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_ * #,##0.00_ ;_ * \-#,##0.00_ ;_ * &quot;-&quot;??_ ;_ @_ "/>
    <numFmt numFmtId="165" formatCode="0.0"/>
    <numFmt numFmtId="166" formatCode="_ * #,##0_ ;_ * \-#,##0_ ;_ * &quot;-&quot;??_ ;_ @_ "/>
    <numFmt numFmtId="167" formatCode="#,##0.0"/>
    <numFmt numFmtId="168" formatCode="_ * #,##0.0_ ;_ * \-#,##0.0_ ;_ * &quot;-&quot;??_ ;_ @_ "/>
    <numFmt numFmtId="169" formatCode="_ * #,##0.000_ ;_ * \-#,##0.000_ ;_ * &quot;-&quot;??_ ;_ @_ "/>
    <numFmt numFmtId="170" formatCode="_-* #,##0_-;\-* #,##0_-;_-* &quot;-&quot;??_-;_-@_-"/>
  </numFmts>
  <fonts count="52" x14ac:knownFonts="1">
    <font>
      <sz val="12"/>
      <name val="Arial"/>
    </font>
    <font>
      <sz val="12"/>
      <name val="Arial"/>
      <family val="2"/>
    </font>
    <font>
      <sz val="8"/>
      <name val="Arial"/>
      <family val="2"/>
    </font>
    <font>
      <b/>
      <sz val="8"/>
      <name val="Arial"/>
      <family val="2"/>
    </font>
    <font>
      <b/>
      <sz val="10"/>
      <name val="Arial"/>
      <family val="2"/>
    </font>
    <font>
      <sz val="10"/>
      <name val="Arial"/>
      <family val="2"/>
    </font>
    <font>
      <b/>
      <sz val="10"/>
      <name val="Arial"/>
      <family val="2"/>
    </font>
    <font>
      <b/>
      <sz val="12"/>
      <name val="Arial"/>
      <family val="2"/>
    </font>
    <font>
      <sz val="8"/>
      <name val="Arial"/>
      <family val="2"/>
    </font>
    <font>
      <sz val="10"/>
      <name val="Arial"/>
      <family val="2"/>
    </font>
    <font>
      <sz val="12"/>
      <name val="Arial"/>
      <family val="2"/>
    </font>
    <font>
      <b/>
      <sz val="8"/>
      <name val="Arial"/>
      <family val="2"/>
    </font>
    <font>
      <sz val="10"/>
      <color indexed="8"/>
      <name val="Arial"/>
      <family val="2"/>
    </font>
    <font>
      <sz val="9"/>
      <name val="Arial"/>
      <family val="2"/>
    </font>
    <font>
      <i/>
      <sz val="10"/>
      <color indexed="8"/>
      <name val="Arial"/>
      <family val="2"/>
    </font>
    <font>
      <b/>
      <sz val="11"/>
      <name val="Arial"/>
      <family val="2"/>
    </font>
    <font>
      <b/>
      <sz val="14"/>
      <name val="Times New Roman"/>
      <family val="1"/>
    </font>
    <font>
      <sz val="12"/>
      <name val="Times New Roman"/>
      <family val="1"/>
    </font>
    <font>
      <b/>
      <sz val="12"/>
      <name val="Times New Roman"/>
      <family val="1"/>
    </font>
    <font>
      <b/>
      <sz val="9"/>
      <name val="Arial"/>
      <family val="2"/>
    </font>
    <font>
      <b/>
      <sz val="14"/>
      <name val="Georgia"/>
      <family val="1"/>
    </font>
    <font>
      <b/>
      <sz val="12"/>
      <name val="Georgia"/>
      <family val="1"/>
    </font>
    <font>
      <sz val="12"/>
      <name val="Georgia"/>
      <family val="1"/>
    </font>
    <font>
      <sz val="10"/>
      <name val="Georgia"/>
      <family val="1"/>
    </font>
    <font>
      <b/>
      <sz val="12"/>
      <name val="Arial"/>
      <family val="2"/>
    </font>
    <font>
      <u/>
      <sz val="12"/>
      <color theme="10"/>
      <name val="Arial"/>
      <family val="2"/>
    </font>
    <font>
      <sz val="18"/>
      <name val="Arial"/>
      <family val="2"/>
    </font>
    <font>
      <u/>
      <sz val="18"/>
      <color theme="10"/>
      <name val="Arial"/>
      <family val="2"/>
    </font>
    <font>
      <sz val="18"/>
      <color rgb="FF0F0F0F"/>
      <name val="Arial"/>
      <family val="2"/>
    </font>
    <font>
      <b/>
      <sz val="18"/>
      <color rgb="FF0F0F0F"/>
      <name val="Arial"/>
      <family val="2"/>
    </font>
    <font>
      <b/>
      <i/>
      <sz val="18"/>
      <color rgb="FFFF0000"/>
      <name val="Arial"/>
      <family val="2"/>
    </font>
    <font>
      <sz val="22"/>
      <color rgb="FFFF0000"/>
      <name val="Arial"/>
      <family val="2"/>
    </font>
    <font>
      <u/>
      <sz val="22"/>
      <color theme="10"/>
      <name val="Arial"/>
      <family val="2"/>
    </font>
    <font>
      <sz val="22"/>
      <name val="Arial"/>
      <family val="2"/>
    </font>
    <font>
      <sz val="22"/>
      <color rgb="FF000000"/>
      <name val="Arial"/>
      <family val="2"/>
    </font>
    <font>
      <b/>
      <i/>
      <sz val="22"/>
      <color rgb="FFFF0000"/>
      <name val="Arial"/>
      <family val="2"/>
    </font>
    <font>
      <b/>
      <sz val="22"/>
      <color theme="5"/>
      <name val="Arial"/>
      <family val="2"/>
    </font>
    <font>
      <b/>
      <sz val="24"/>
      <name val="Arial"/>
      <family val="2"/>
    </font>
    <font>
      <sz val="12"/>
      <color rgb="FFFF0000"/>
      <name val="Georgia"/>
      <family val="1"/>
    </font>
    <font>
      <b/>
      <i/>
      <sz val="36"/>
      <color rgb="FFFF0000"/>
      <name val="Arial"/>
      <family val="2"/>
    </font>
    <font>
      <b/>
      <sz val="42"/>
      <color rgb="FF000000"/>
      <name val="Arial"/>
      <family val="2"/>
    </font>
    <font>
      <b/>
      <sz val="42"/>
      <color rgb="FFFF0000"/>
      <name val="Arial"/>
      <family val="2"/>
    </font>
    <font>
      <b/>
      <sz val="14"/>
      <name val="Arial"/>
      <family val="2"/>
    </font>
    <font>
      <sz val="16"/>
      <name val="Arial"/>
      <family val="2"/>
    </font>
    <font>
      <b/>
      <sz val="18"/>
      <name val="Arial"/>
      <family val="2"/>
    </font>
    <font>
      <b/>
      <u val="singleAccounting"/>
      <sz val="18"/>
      <name val="Arial"/>
      <family val="2"/>
    </font>
    <font>
      <b/>
      <sz val="12"/>
      <color theme="1"/>
      <name val="Calibri"/>
      <family val="2"/>
      <scheme val="minor"/>
    </font>
    <font>
      <b/>
      <sz val="10"/>
      <color theme="1"/>
      <name val="Arial"/>
      <family val="2"/>
    </font>
    <font>
      <sz val="10"/>
      <color theme="1"/>
      <name val="Arial"/>
      <family val="2"/>
    </font>
    <font>
      <i/>
      <sz val="10"/>
      <name val="Arial"/>
      <family val="2"/>
    </font>
    <font>
      <b/>
      <sz val="16"/>
      <name val="Arial"/>
      <family val="2"/>
    </font>
    <font>
      <b/>
      <sz val="48"/>
      <color theme="0"/>
      <name val="Arial"/>
      <family val="2"/>
    </font>
  </fonts>
  <fills count="6">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rgb="FFC00000"/>
        <bgColor indexed="64"/>
      </patternFill>
    </fill>
    <fill>
      <patternFill patternType="solid">
        <fgColor rgb="FFFFFF00"/>
        <bgColor indexed="64"/>
      </patternFill>
    </fill>
  </fills>
  <borders count="77">
    <border>
      <left/>
      <right/>
      <top/>
      <bottom/>
      <diagonal/>
    </border>
    <border>
      <left style="medium">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thin">
        <color indexed="64"/>
      </right>
      <top style="medium">
        <color indexed="64"/>
      </top>
      <bottom/>
      <diagonal/>
    </border>
    <border>
      <left style="thin">
        <color indexed="64"/>
      </left>
      <right/>
      <top/>
      <bottom style="thin">
        <color indexed="64"/>
      </bottom>
      <diagonal/>
    </border>
    <border>
      <left style="thin">
        <color indexed="64"/>
      </left>
      <right style="thin">
        <color indexed="64"/>
      </right>
      <top style="medium">
        <color indexed="64"/>
      </top>
      <bottom/>
      <diagonal/>
    </border>
    <border>
      <left style="thin">
        <color indexed="64"/>
      </left>
      <right/>
      <top/>
      <bottom/>
      <diagonal/>
    </border>
    <border>
      <left style="thin">
        <color indexed="64"/>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thin">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style="thin">
        <color indexed="64"/>
      </bottom>
      <diagonal/>
    </border>
    <border>
      <left/>
      <right/>
      <top/>
      <bottom style="thin">
        <color indexed="64"/>
      </bottom>
      <diagonal/>
    </border>
    <border>
      <left style="thin">
        <color indexed="8"/>
      </left>
      <right style="thin">
        <color indexed="8"/>
      </right>
      <top style="thin">
        <color indexed="8"/>
      </top>
      <bottom style="thin">
        <color indexed="8"/>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top style="thin">
        <color indexed="64"/>
      </top>
      <bottom/>
      <diagonal/>
    </border>
    <border>
      <left style="thin">
        <color indexed="64"/>
      </left>
      <right/>
      <top style="thin">
        <color indexed="64"/>
      </top>
      <bottom/>
      <diagonal/>
    </border>
    <border>
      <left/>
      <right/>
      <top style="thin">
        <color indexed="64"/>
      </top>
      <bottom/>
      <diagonal/>
    </border>
    <border>
      <left style="medium">
        <color indexed="64"/>
      </left>
      <right/>
      <top style="medium">
        <color indexed="64"/>
      </top>
      <bottom style="medium">
        <color indexed="64"/>
      </bottom>
      <diagonal/>
    </border>
    <border>
      <left style="medium">
        <color indexed="64"/>
      </left>
      <right/>
      <top/>
      <bottom style="thin">
        <color indexed="64"/>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diagonal/>
    </border>
    <border>
      <left style="thin">
        <color indexed="64"/>
      </left>
      <right style="thin">
        <color indexed="64"/>
      </right>
      <top/>
      <bottom/>
      <diagonal/>
    </border>
    <border>
      <left style="medium">
        <color indexed="64"/>
      </left>
      <right/>
      <top style="medium">
        <color indexed="64"/>
      </top>
      <bottom/>
      <diagonal/>
    </border>
    <border>
      <left style="medium">
        <color indexed="64"/>
      </left>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diagonal/>
    </border>
  </borders>
  <cellStyleXfs count="4">
    <xf numFmtId="0" fontId="0" fillId="0" borderId="0"/>
    <xf numFmtId="164" fontId="1" fillId="0" borderId="0" applyFont="0" applyFill="0" applyBorder="0" applyAlignment="0" applyProtection="0"/>
    <xf numFmtId="9" fontId="1" fillId="0" borderId="0" applyFont="0" applyFill="0" applyBorder="0" applyAlignment="0" applyProtection="0"/>
    <xf numFmtId="0" fontId="25" fillId="0" borderId="0" applyNumberFormat="0" applyFill="0" applyBorder="0" applyAlignment="0" applyProtection="0"/>
  </cellStyleXfs>
  <cellXfs count="691">
    <xf numFmtId="0" fontId="0" fillId="0" borderId="0" xfId="0"/>
    <xf numFmtId="0" fontId="3" fillId="0" borderId="0" xfId="0" applyFont="1" applyFill="1" applyAlignment="1">
      <alignment horizontal="right" vertical="center" wrapText="1"/>
    </xf>
    <xf numFmtId="165" fontId="5" fillId="0" borderId="1" xfId="0" applyNumberFormat="1" applyFont="1" applyBorder="1" applyAlignment="1">
      <alignment horizontal="justify" vertical="center" wrapText="1"/>
    </xf>
    <xf numFmtId="166" fontId="5" fillId="0" borderId="3" xfId="1" applyNumberFormat="1" applyFont="1" applyBorder="1"/>
    <xf numFmtId="165" fontId="5" fillId="0" borderId="4" xfId="0" applyNumberFormat="1" applyFont="1" applyBorder="1" applyAlignment="1">
      <alignment horizontal="justify" vertical="center" wrapText="1"/>
    </xf>
    <xf numFmtId="166" fontId="5" fillId="0" borderId="5" xfId="1" applyNumberFormat="1" applyFont="1" applyBorder="1"/>
    <xf numFmtId="167" fontId="5" fillId="0" borderId="6" xfId="0" applyNumberFormat="1" applyFont="1" applyBorder="1" applyProtection="1"/>
    <xf numFmtId="166" fontId="5" fillId="0" borderId="6" xfId="1" applyNumberFormat="1" applyFont="1" applyBorder="1"/>
    <xf numFmtId="165" fontId="5" fillId="0" borderId="7" xfId="0" applyNumberFormat="1" applyFont="1" applyBorder="1" applyProtection="1"/>
    <xf numFmtId="167" fontId="5" fillId="0" borderId="7" xfId="0" applyNumberFormat="1" applyFont="1" applyBorder="1" applyProtection="1"/>
    <xf numFmtId="3" fontId="5" fillId="0" borderId="6" xfId="0" applyNumberFormat="1" applyFont="1" applyBorder="1"/>
    <xf numFmtId="166" fontId="6" fillId="0" borderId="5" xfId="1" applyNumberFormat="1" applyFont="1" applyBorder="1"/>
    <xf numFmtId="167" fontId="6" fillId="0" borderId="6" xfId="0" applyNumberFormat="1" applyFont="1" applyBorder="1" applyProtection="1"/>
    <xf numFmtId="166" fontId="6" fillId="0" borderId="6" xfId="1" applyNumberFormat="1" applyFont="1" applyBorder="1"/>
    <xf numFmtId="165" fontId="6" fillId="0" borderId="7" xfId="0" applyNumberFormat="1" applyFont="1" applyBorder="1" applyProtection="1"/>
    <xf numFmtId="167" fontId="6" fillId="0" borderId="7" xfId="0" applyNumberFormat="1" applyFont="1" applyBorder="1" applyProtection="1"/>
    <xf numFmtId="0" fontId="7" fillId="0" borderId="0" xfId="0" applyFont="1"/>
    <xf numFmtId="165" fontId="8" fillId="0" borderId="4" xfId="0" applyNumberFormat="1" applyFont="1" applyBorder="1" applyAlignment="1">
      <alignment horizontal="justify" wrapText="1"/>
    </xf>
    <xf numFmtId="166" fontId="9" fillId="0" borderId="5" xfId="1" applyNumberFormat="1" applyFont="1" applyBorder="1"/>
    <xf numFmtId="167" fontId="9" fillId="0" borderId="6" xfId="0" applyNumberFormat="1" applyFont="1" applyBorder="1" applyProtection="1"/>
    <xf numFmtId="166" fontId="9" fillId="0" borderId="6" xfId="1" applyNumberFormat="1" applyFont="1" applyBorder="1"/>
    <xf numFmtId="165" fontId="9" fillId="0" borderId="7" xfId="0" applyNumberFormat="1" applyFont="1" applyBorder="1" applyProtection="1"/>
    <xf numFmtId="167" fontId="9" fillId="0" borderId="7" xfId="0" applyNumberFormat="1" applyFont="1" applyBorder="1" applyProtection="1"/>
    <xf numFmtId="0" fontId="10" fillId="0" borderId="0" xfId="0" applyFont="1"/>
    <xf numFmtId="3" fontId="6" fillId="0" borderId="6" xfId="0" applyNumberFormat="1" applyFont="1" applyBorder="1"/>
    <xf numFmtId="166" fontId="6" fillId="0" borderId="8" xfId="1" applyNumberFormat="1" applyFont="1" applyBorder="1"/>
    <xf numFmtId="167" fontId="6" fillId="0" borderId="9" xfId="0" applyNumberFormat="1" applyFont="1" applyBorder="1" applyProtection="1"/>
    <xf numFmtId="166" fontId="6" fillId="0" borderId="9" xfId="1" applyNumberFormat="1" applyFont="1" applyBorder="1"/>
    <xf numFmtId="165" fontId="6" fillId="0" borderId="10" xfId="0" applyNumberFormat="1" applyFont="1" applyBorder="1" applyProtection="1"/>
    <xf numFmtId="167" fontId="6" fillId="0" borderId="10" xfId="0" applyNumberFormat="1" applyFont="1" applyBorder="1" applyProtection="1"/>
    <xf numFmtId="166" fontId="5" fillId="0" borderId="11" xfId="1" applyNumberFormat="1" applyFont="1" applyBorder="1"/>
    <xf numFmtId="167" fontId="5" fillId="0" borderId="12" xfId="0" applyNumberFormat="1" applyFont="1" applyBorder="1" applyProtection="1"/>
    <xf numFmtId="166" fontId="5" fillId="0" borderId="12" xfId="1" applyNumberFormat="1" applyFont="1" applyBorder="1"/>
    <xf numFmtId="165" fontId="5" fillId="0" borderId="13" xfId="0" applyNumberFormat="1" applyFont="1" applyBorder="1" applyProtection="1"/>
    <xf numFmtId="167" fontId="5" fillId="0" borderId="13" xfId="0" applyNumberFormat="1" applyFont="1" applyBorder="1" applyProtection="1"/>
    <xf numFmtId="3" fontId="5" fillId="0" borderId="12" xfId="0" applyNumberFormat="1" applyFont="1" applyBorder="1"/>
    <xf numFmtId="3" fontId="9" fillId="0" borderId="6" xfId="0" applyNumberFormat="1" applyFont="1" applyBorder="1"/>
    <xf numFmtId="166" fontId="6" fillId="0" borderId="14" xfId="1" applyNumberFormat="1" applyFont="1" applyBorder="1"/>
    <xf numFmtId="167" fontId="6" fillId="0" borderId="15" xfId="0" applyNumberFormat="1" applyFont="1" applyBorder="1" applyProtection="1"/>
    <xf numFmtId="166" fontId="6" fillId="0" borderId="15" xfId="1" applyNumberFormat="1" applyFont="1" applyBorder="1"/>
    <xf numFmtId="165" fontId="6" fillId="0" borderId="16" xfId="0" applyNumberFormat="1" applyFont="1" applyBorder="1" applyProtection="1"/>
    <xf numFmtId="167" fontId="6" fillId="0" borderId="16" xfId="0" applyNumberFormat="1" applyFont="1" applyBorder="1" applyProtection="1"/>
    <xf numFmtId="166" fontId="6" fillId="0" borderId="17" xfId="1" applyNumberFormat="1" applyFont="1" applyBorder="1"/>
    <xf numFmtId="167" fontId="6" fillId="0" borderId="18" xfId="0" applyNumberFormat="1" applyFont="1" applyBorder="1" applyProtection="1"/>
    <xf numFmtId="166" fontId="6" fillId="0" borderId="18" xfId="1" applyNumberFormat="1" applyFont="1" applyBorder="1"/>
    <xf numFmtId="165" fontId="6" fillId="0" borderId="19" xfId="0" applyNumberFormat="1" applyFont="1" applyBorder="1" applyProtection="1"/>
    <xf numFmtId="167" fontId="6" fillId="0" borderId="19" xfId="0" applyNumberFormat="1" applyFont="1" applyBorder="1" applyProtection="1"/>
    <xf numFmtId="3" fontId="5" fillId="0" borderId="0" xfId="0" applyNumberFormat="1" applyFont="1"/>
    <xf numFmtId="0" fontId="5" fillId="0" borderId="0" xfId="0" applyFont="1"/>
    <xf numFmtId="3" fontId="2" fillId="0" borderId="0" xfId="0" applyNumberFormat="1" applyFont="1"/>
    <xf numFmtId="165" fontId="11" fillId="0" borderId="23" xfId="0" applyNumberFormat="1" applyFont="1" applyBorder="1" applyAlignment="1">
      <alignment horizontal="center"/>
    </xf>
    <xf numFmtId="165" fontId="11" fillId="0" borderId="24" xfId="0" applyNumberFormat="1" applyFont="1" applyBorder="1" applyAlignment="1">
      <alignment horizontal="center" wrapText="1"/>
    </xf>
    <xf numFmtId="0" fontId="11" fillId="0" borderId="23" xfId="0" applyFont="1" applyBorder="1" applyAlignment="1">
      <alignment horizontal="center"/>
    </xf>
    <xf numFmtId="165" fontId="11" fillId="0" borderId="23" xfId="0" applyNumberFormat="1" applyFont="1" applyBorder="1" applyAlignment="1">
      <alignment horizontal="center" wrapText="1"/>
    </xf>
    <xf numFmtId="165" fontId="11" fillId="0" borderId="25" xfId="0" applyNumberFormat="1" applyFont="1" applyBorder="1" applyAlignment="1">
      <alignment horizontal="center" wrapText="1"/>
    </xf>
    <xf numFmtId="165" fontId="11" fillId="0" borderId="26" xfId="0" applyNumberFormat="1" applyFont="1" applyBorder="1" applyAlignment="1">
      <alignment horizontal="center"/>
    </xf>
    <xf numFmtId="166" fontId="5" fillId="0" borderId="27" xfId="1" applyNumberFormat="1" applyFont="1" applyBorder="1"/>
    <xf numFmtId="167" fontId="5" fillId="0" borderId="28" xfId="0" applyNumberFormat="1" applyFont="1" applyBorder="1" applyProtection="1"/>
    <xf numFmtId="166" fontId="5" fillId="0" borderId="29" xfId="1" applyNumberFormat="1" applyFont="1" applyBorder="1"/>
    <xf numFmtId="167" fontId="5" fillId="0" borderId="30" xfId="0" applyNumberFormat="1" applyFont="1" applyBorder="1" applyProtection="1"/>
    <xf numFmtId="165" fontId="5" fillId="0" borderId="31" xfId="0" applyNumberFormat="1" applyFont="1" applyBorder="1" applyProtection="1"/>
    <xf numFmtId="166" fontId="5" fillId="0" borderId="32" xfId="1" applyNumberFormat="1" applyFont="1" applyBorder="1"/>
    <xf numFmtId="167" fontId="5" fillId="0" borderId="33" xfId="0" applyNumberFormat="1" applyFont="1" applyBorder="1" applyProtection="1"/>
    <xf numFmtId="3" fontId="5" fillId="0" borderId="32" xfId="0" applyNumberFormat="1" applyFont="1" applyBorder="1"/>
    <xf numFmtId="165" fontId="4" fillId="0" borderId="22" xfId="0" applyNumberFormat="1" applyFont="1" applyFill="1" applyBorder="1" applyAlignment="1">
      <alignment horizontal="justify" vertical="center" wrapText="1"/>
    </xf>
    <xf numFmtId="166" fontId="6" fillId="0" borderId="34" xfId="1" applyNumberFormat="1" applyFont="1" applyBorder="1"/>
    <xf numFmtId="167" fontId="6" fillId="0" borderId="35" xfId="0" applyNumberFormat="1" applyFont="1" applyBorder="1" applyProtection="1"/>
    <xf numFmtId="3" fontId="4" fillId="0" borderId="9" xfId="0" applyNumberFormat="1" applyFont="1" applyFill="1" applyBorder="1"/>
    <xf numFmtId="165" fontId="5" fillId="0" borderId="36" xfId="0" applyNumberFormat="1" applyFont="1" applyBorder="1" applyAlignment="1">
      <alignment horizontal="justify" wrapText="1"/>
    </xf>
    <xf numFmtId="165" fontId="5" fillId="0" borderId="4" xfId="0" applyNumberFormat="1" applyFont="1" applyBorder="1" applyAlignment="1">
      <alignment horizontal="justify" wrapText="1"/>
    </xf>
    <xf numFmtId="165" fontId="5" fillId="0" borderId="4" xfId="0" applyNumberFormat="1" applyFont="1" applyBorder="1" applyAlignment="1">
      <alignment horizontal="left" wrapText="1"/>
    </xf>
    <xf numFmtId="165" fontId="5" fillId="0" borderId="1" xfId="0" applyNumberFormat="1" applyFont="1" applyFill="1" applyBorder="1" applyAlignment="1">
      <alignment horizontal="justify" wrapText="1"/>
    </xf>
    <xf numFmtId="167" fontId="5" fillId="0" borderId="35" xfId="0" applyNumberFormat="1" applyFont="1" applyBorder="1" applyProtection="1"/>
    <xf numFmtId="166" fontId="5" fillId="0" borderId="9" xfId="1" applyNumberFormat="1" applyFont="1" applyBorder="1"/>
    <xf numFmtId="165" fontId="5" fillId="0" borderId="10" xfId="0" applyNumberFormat="1" applyFont="1" applyBorder="1" applyProtection="1"/>
    <xf numFmtId="165" fontId="5" fillId="0" borderId="36" xfId="0" applyNumberFormat="1" applyFont="1" applyFill="1" applyBorder="1" applyAlignment="1">
      <alignment horizontal="justify" wrapText="1"/>
    </xf>
    <xf numFmtId="3" fontId="4" fillId="0" borderId="37" xfId="0" applyNumberFormat="1" applyFont="1" applyFill="1" applyBorder="1"/>
    <xf numFmtId="166" fontId="6" fillId="0" borderId="38" xfId="1" applyNumberFormat="1" applyFont="1" applyBorder="1"/>
    <xf numFmtId="167" fontId="6" fillId="0" borderId="39" xfId="0" applyNumberFormat="1" applyFont="1" applyBorder="1" applyProtection="1"/>
    <xf numFmtId="0" fontId="5" fillId="0" borderId="1" xfId="0" applyFont="1" applyFill="1" applyBorder="1" applyAlignment="1">
      <alignment horizontal="justify" wrapText="1"/>
    </xf>
    <xf numFmtId="0" fontId="5" fillId="0" borderId="4" xfId="0" applyFont="1" applyFill="1" applyBorder="1" applyAlignment="1">
      <alignment horizontal="justify" wrapText="1"/>
    </xf>
    <xf numFmtId="0" fontId="4" fillId="0" borderId="22" xfId="0" applyFont="1" applyFill="1" applyBorder="1" applyAlignment="1">
      <alignment horizontal="justify" wrapText="1"/>
    </xf>
    <xf numFmtId="0" fontId="0" fillId="0" borderId="0" xfId="0" applyFill="1"/>
    <xf numFmtId="0" fontId="4" fillId="0" borderId="40" xfId="0" applyFont="1" applyFill="1" applyBorder="1" applyAlignment="1">
      <alignment horizontal="justify" wrapText="1"/>
    </xf>
    <xf numFmtId="3" fontId="6" fillId="0" borderId="18" xfId="0" applyNumberFormat="1" applyFont="1" applyFill="1" applyBorder="1"/>
    <xf numFmtId="0" fontId="0" fillId="0" borderId="0" xfId="0" applyAlignment="1">
      <alignment wrapText="1"/>
    </xf>
    <xf numFmtId="3" fontId="0" fillId="0" borderId="0" xfId="0" applyNumberFormat="1"/>
    <xf numFmtId="0" fontId="7" fillId="0" borderId="0" xfId="0" applyFont="1" applyAlignment="1"/>
    <xf numFmtId="0" fontId="9" fillId="0" borderId="0" xfId="0" applyFont="1"/>
    <xf numFmtId="0" fontId="5" fillId="0" borderId="0" xfId="0" applyFont="1" applyAlignment="1">
      <alignment wrapText="1"/>
    </xf>
    <xf numFmtId="0" fontId="4" fillId="2" borderId="41" xfId="0" applyFont="1" applyFill="1" applyBorder="1" applyAlignment="1">
      <alignment horizontal="center" wrapText="1"/>
    </xf>
    <xf numFmtId="0" fontId="4" fillId="2" borderId="42" xfId="0" applyFont="1" applyFill="1" applyBorder="1" applyAlignment="1">
      <alignment horizontal="center" wrapText="1"/>
    </xf>
    <xf numFmtId="0" fontId="4" fillId="2" borderId="34" xfId="0" applyFont="1" applyFill="1" applyBorder="1" applyAlignment="1">
      <alignment horizontal="center"/>
    </xf>
    <xf numFmtId="0" fontId="4" fillId="2" borderId="9" xfId="0" applyFont="1" applyFill="1" applyBorder="1" applyAlignment="1">
      <alignment horizontal="center"/>
    </xf>
    <xf numFmtId="0" fontId="4" fillId="2" borderId="10" xfId="0" applyFont="1" applyFill="1" applyBorder="1" applyAlignment="1">
      <alignment horizontal="center"/>
    </xf>
    <xf numFmtId="0" fontId="4" fillId="2" borderId="43" xfId="0" applyFont="1" applyFill="1" applyBorder="1" applyAlignment="1">
      <alignment horizontal="center"/>
    </xf>
    <xf numFmtId="0" fontId="4" fillId="0" borderId="44" xfId="0" applyFont="1" applyBorder="1" applyAlignment="1">
      <alignment wrapText="1"/>
    </xf>
    <xf numFmtId="0" fontId="4" fillId="0" borderId="44" xfId="0" applyFont="1" applyBorder="1" applyAlignment="1"/>
    <xf numFmtId="0" fontId="4" fillId="0" borderId="1" xfId="0" applyFont="1" applyBorder="1" applyAlignment="1">
      <alignment wrapText="1"/>
    </xf>
    <xf numFmtId="3" fontId="4" fillId="0" borderId="41" xfId="0" applyNumberFormat="1" applyFont="1" applyBorder="1"/>
    <xf numFmtId="3" fontId="4" fillId="0" borderId="3" xfId="0" applyNumberFormat="1" applyFont="1" applyBorder="1"/>
    <xf numFmtId="3" fontId="4" fillId="0" borderId="45" xfId="0" applyNumberFormat="1" applyFont="1" applyBorder="1"/>
    <xf numFmtId="3" fontId="4" fillId="0" borderId="46" xfId="0" applyNumberFormat="1" applyFont="1" applyBorder="1"/>
    <xf numFmtId="0" fontId="5" fillId="0" borderId="4" xfId="0" applyFont="1" applyBorder="1" applyAlignment="1">
      <alignment wrapText="1"/>
    </xf>
    <xf numFmtId="3" fontId="5" fillId="0" borderId="47" xfId="0" applyNumberFormat="1" applyFont="1" applyBorder="1"/>
    <xf numFmtId="3" fontId="5" fillId="0" borderId="7" xfId="0" applyNumberFormat="1" applyFont="1" applyBorder="1"/>
    <xf numFmtId="0" fontId="4" fillId="0" borderId="4" xfId="0" applyFont="1" applyBorder="1" applyAlignment="1">
      <alignment wrapText="1"/>
    </xf>
    <xf numFmtId="3" fontId="4" fillId="0" borderId="47" xfId="0" applyNumberFormat="1" applyFont="1" applyBorder="1"/>
    <xf numFmtId="3" fontId="4" fillId="0" borderId="6" xfId="0" applyNumberFormat="1" applyFont="1" applyBorder="1"/>
    <xf numFmtId="3" fontId="4" fillId="0" borderId="7" xfId="0" applyNumberFormat="1" applyFont="1" applyBorder="1"/>
    <xf numFmtId="3" fontId="4" fillId="0" borderId="32" xfId="0" applyNumberFormat="1" applyFont="1" applyBorder="1"/>
    <xf numFmtId="0" fontId="5" fillId="0" borderId="22" xfId="0" applyFont="1" applyBorder="1" applyAlignment="1">
      <alignment wrapText="1"/>
    </xf>
    <xf numFmtId="3" fontId="5" fillId="0" borderId="9" xfId="0" applyNumberFormat="1" applyFont="1" applyBorder="1"/>
    <xf numFmtId="3" fontId="5" fillId="0" borderId="10" xfId="0" applyNumberFormat="1" applyFont="1" applyBorder="1"/>
    <xf numFmtId="0" fontId="4" fillId="0" borderId="41" xfId="0" applyFont="1" applyBorder="1" applyAlignment="1">
      <alignment wrapText="1"/>
    </xf>
    <xf numFmtId="0" fontId="5" fillId="0" borderId="47" xfId="0" applyFont="1" applyBorder="1" applyAlignment="1">
      <alignment wrapText="1"/>
    </xf>
    <xf numFmtId="0" fontId="4" fillId="0" borderId="47" xfId="0" applyFont="1" applyBorder="1" applyAlignment="1">
      <alignment wrapText="1"/>
    </xf>
    <xf numFmtId="3" fontId="5" fillId="0" borderId="7" xfId="0" applyNumberFormat="1" applyFont="1" applyBorder="1" applyAlignment="1">
      <alignment horizontal="justify" vertical="center" wrapText="1"/>
    </xf>
    <xf numFmtId="3" fontId="5" fillId="0" borderId="16" xfId="0" applyNumberFormat="1" applyFont="1" applyBorder="1"/>
    <xf numFmtId="0" fontId="5" fillId="0" borderId="42" xfId="0" applyFont="1" applyBorder="1" applyAlignment="1">
      <alignment wrapText="1"/>
    </xf>
    <xf numFmtId="0" fontId="4" fillId="2" borderId="1" xfId="0" applyFont="1" applyFill="1" applyBorder="1" applyAlignment="1">
      <alignment wrapText="1"/>
    </xf>
    <xf numFmtId="3" fontId="4" fillId="2" borderId="46" xfId="0" applyNumberFormat="1" applyFont="1" applyFill="1" applyBorder="1"/>
    <xf numFmtId="3" fontId="4" fillId="2" borderId="3" xfId="0" applyNumberFormat="1" applyFont="1" applyFill="1" applyBorder="1"/>
    <xf numFmtId="3" fontId="4" fillId="2" borderId="45" xfId="0" applyNumberFormat="1" applyFont="1" applyFill="1" applyBorder="1"/>
    <xf numFmtId="3" fontId="4" fillId="2" borderId="1" xfId="0" applyNumberFormat="1" applyFont="1" applyFill="1" applyBorder="1"/>
    <xf numFmtId="3" fontId="4" fillId="2" borderId="2" xfId="0" applyNumberFormat="1" applyFont="1" applyFill="1" applyBorder="1"/>
    <xf numFmtId="3" fontId="4" fillId="0" borderId="47" xfId="0" applyNumberFormat="1" applyFont="1" applyFill="1" applyBorder="1"/>
    <xf numFmtId="3" fontId="4" fillId="0" borderId="6" xfId="0" applyNumberFormat="1" applyFont="1" applyFill="1" applyBorder="1"/>
    <xf numFmtId="3" fontId="4" fillId="0" borderId="4" xfId="0" applyNumberFormat="1" applyFont="1" applyFill="1" applyBorder="1"/>
    <xf numFmtId="3" fontId="4" fillId="0" borderId="5" xfId="0" applyNumberFormat="1" applyFont="1" applyFill="1" applyBorder="1"/>
    <xf numFmtId="3" fontId="4" fillId="0" borderId="7" xfId="0" applyNumberFormat="1" applyFont="1" applyFill="1" applyBorder="1"/>
    <xf numFmtId="0" fontId="4" fillId="2" borderId="4" xfId="0" applyFont="1" applyFill="1" applyBorder="1" applyAlignment="1">
      <alignment wrapText="1"/>
    </xf>
    <xf numFmtId="3" fontId="4" fillId="2" borderId="47" xfId="0" applyNumberFormat="1" applyFont="1" applyFill="1" applyBorder="1"/>
    <xf numFmtId="3" fontId="4" fillId="2" borderId="6" xfId="0" applyNumberFormat="1" applyFont="1" applyFill="1" applyBorder="1"/>
    <xf numFmtId="3" fontId="4" fillId="2" borderId="7" xfId="0" applyNumberFormat="1" applyFont="1" applyFill="1" applyBorder="1"/>
    <xf numFmtId="3" fontId="4" fillId="2" borderId="4" xfId="0" applyNumberFormat="1" applyFont="1" applyFill="1" applyBorder="1"/>
    <xf numFmtId="3" fontId="4" fillId="2" borderId="49" xfId="0" applyNumberFormat="1" applyFont="1" applyFill="1" applyBorder="1"/>
    <xf numFmtId="3" fontId="4" fillId="0" borderId="49" xfId="0" applyNumberFormat="1" applyFont="1" applyFill="1" applyBorder="1"/>
    <xf numFmtId="0" fontId="4" fillId="0" borderId="42" xfId="0" applyFont="1" applyBorder="1" applyAlignment="1">
      <alignment wrapText="1"/>
    </xf>
    <xf numFmtId="3" fontId="4" fillId="0" borderId="42" xfId="0" applyNumberFormat="1" applyFont="1" applyFill="1" applyBorder="1"/>
    <xf numFmtId="3" fontId="4" fillId="0" borderId="10" xfId="0" applyNumberFormat="1" applyFont="1" applyBorder="1"/>
    <xf numFmtId="3" fontId="4" fillId="0" borderId="22" xfId="0" applyNumberFormat="1" applyFont="1" applyFill="1" applyBorder="1"/>
    <xf numFmtId="3" fontId="4" fillId="0" borderId="50" xfId="0" applyNumberFormat="1" applyFont="1" applyFill="1" applyBorder="1"/>
    <xf numFmtId="3" fontId="4" fillId="0" borderId="1" xfId="0" applyNumberFormat="1" applyFont="1" applyBorder="1"/>
    <xf numFmtId="3" fontId="5" fillId="0" borderId="4" xfId="0" applyNumberFormat="1" applyFont="1" applyBorder="1"/>
    <xf numFmtId="3" fontId="4" fillId="0" borderId="4" xfId="0" applyNumberFormat="1" applyFont="1" applyBorder="1"/>
    <xf numFmtId="3" fontId="5" fillId="0" borderId="49" xfId="0" applyNumberFormat="1" applyFont="1" applyBorder="1"/>
    <xf numFmtId="3" fontId="5" fillId="0" borderId="22" xfId="0" applyNumberFormat="1" applyFont="1" applyBorder="1"/>
    <xf numFmtId="3" fontId="4" fillId="0" borderId="51" xfId="0" applyNumberFormat="1" applyFont="1" applyBorder="1"/>
    <xf numFmtId="3" fontId="5" fillId="0" borderId="33" xfId="0" applyNumberFormat="1" applyFont="1" applyBorder="1"/>
    <xf numFmtId="0" fontId="6" fillId="2" borderId="40" xfId="0" applyFont="1" applyFill="1" applyBorder="1" applyAlignment="1">
      <alignment horizontal="center" vertical="center"/>
    </xf>
    <xf numFmtId="0" fontId="6" fillId="2" borderId="52" xfId="0" applyFont="1" applyFill="1" applyBorder="1" applyAlignment="1">
      <alignment horizontal="center" vertical="center" wrapText="1"/>
    </xf>
    <xf numFmtId="0" fontId="6" fillId="2" borderId="29" xfId="0" applyFont="1" applyFill="1" applyBorder="1" applyAlignment="1">
      <alignment horizontal="center" vertical="center" wrapText="1"/>
    </xf>
    <xf numFmtId="0" fontId="6" fillId="2" borderId="53" xfId="0" applyFont="1" applyFill="1" applyBorder="1" applyAlignment="1">
      <alignment horizontal="center" vertical="center" wrapText="1"/>
    </xf>
    <xf numFmtId="0" fontId="6" fillId="2" borderId="40" xfId="0" applyFont="1" applyFill="1" applyBorder="1" applyAlignment="1">
      <alignment horizontal="center" vertical="center" wrapText="1"/>
    </xf>
    <xf numFmtId="0" fontId="6" fillId="2" borderId="20" xfId="0" applyFont="1" applyFill="1" applyBorder="1" applyAlignment="1">
      <alignment horizontal="center" vertical="center" wrapText="1"/>
    </xf>
    <xf numFmtId="0" fontId="6" fillId="0" borderId="1" xfId="0" applyFont="1" applyBorder="1" applyAlignment="1">
      <alignment wrapText="1"/>
    </xf>
    <xf numFmtId="3" fontId="6" fillId="0" borderId="46" xfId="0" applyNumberFormat="1" applyFont="1" applyBorder="1"/>
    <xf numFmtId="3" fontId="6" fillId="0" borderId="3" xfId="0" applyNumberFormat="1" applyFont="1" applyBorder="1"/>
    <xf numFmtId="3" fontId="6" fillId="0" borderId="51" xfId="0" applyNumberFormat="1" applyFont="1" applyBorder="1"/>
    <xf numFmtId="3" fontId="6" fillId="0" borderId="1" xfId="0" applyNumberFormat="1" applyFont="1" applyBorder="1"/>
    <xf numFmtId="3" fontId="6" fillId="0" borderId="2" xfId="0" applyNumberFormat="1" applyFont="1" applyBorder="1"/>
    <xf numFmtId="3" fontId="6" fillId="0" borderId="54" xfId="0" applyNumberFormat="1" applyFont="1" applyBorder="1"/>
    <xf numFmtId="0" fontId="6" fillId="0" borderId="4" xfId="0" applyFont="1" applyBorder="1" applyAlignment="1">
      <alignment wrapText="1"/>
    </xf>
    <xf numFmtId="3" fontId="6" fillId="0" borderId="32" xfId="0" applyNumberFormat="1" applyFont="1" applyBorder="1"/>
    <xf numFmtId="3" fontId="6" fillId="0" borderId="33" xfId="0" applyNumberFormat="1" applyFont="1" applyBorder="1"/>
    <xf numFmtId="3" fontId="6" fillId="0" borderId="4" xfId="0" applyNumberFormat="1" applyFont="1" applyBorder="1"/>
    <xf numFmtId="3" fontId="6" fillId="0" borderId="5" xfId="0" applyNumberFormat="1" applyFont="1" applyBorder="1"/>
    <xf numFmtId="3" fontId="6" fillId="0" borderId="55" xfId="0" applyNumberFormat="1" applyFont="1" applyBorder="1"/>
    <xf numFmtId="3" fontId="6" fillId="0" borderId="36" xfId="0" applyNumberFormat="1" applyFont="1" applyBorder="1"/>
    <xf numFmtId="0" fontId="9" fillId="0" borderId="4" xfId="0" applyFont="1" applyBorder="1" applyAlignment="1">
      <alignment wrapText="1"/>
    </xf>
    <xf numFmtId="3" fontId="9" fillId="0" borderId="32" xfId="0" applyNumberFormat="1" applyFont="1" applyBorder="1"/>
    <xf numFmtId="3" fontId="9" fillId="0" borderId="33" xfId="0" applyNumberFormat="1" applyFont="1" applyBorder="1"/>
    <xf numFmtId="3" fontId="9" fillId="0" borderId="4" xfId="0" applyNumberFormat="1" applyFont="1" applyBorder="1"/>
    <xf numFmtId="3" fontId="9" fillId="0" borderId="5" xfId="0" applyNumberFormat="1" applyFont="1" applyBorder="1"/>
    <xf numFmtId="3" fontId="9" fillId="0" borderId="55" xfId="0" applyNumberFormat="1" applyFont="1" applyBorder="1"/>
    <xf numFmtId="3" fontId="9" fillId="0" borderId="36" xfId="0" applyNumberFormat="1" applyFont="1" applyBorder="1"/>
    <xf numFmtId="0" fontId="9" fillId="0" borderId="4" xfId="0" applyFont="1" applyFill="1" applyBorder="1" applyAlignment="1">
      <alignment wrapText="1"/>
    </xf>
    <xf numFmtId="0" fontId="12" fillId="0" borderId="56" xfId="0" applyFont="1" applyBorder="1" applyAlignment="1">
      <alignment horizontal="left" wrapText="1"/>
    </xf>
    <xf numFmtId="0" fontId="9" fillId="0" borderId="7" xfId="0" applyFont="1" applyFill="1" applyBorder="1" applyAlignment="1">
      <alignment wrapText="1"/>
    </xf>
    <xf numFmtId="0" fontId="13" fillId="3" borderId="7" xfId="0" applyFont="1" applyFill="1" applyBorder="1" applyAlignment="1" applyProtection="1">
      <alignment vertical="center" wrapText="1"/>
      <protection locked="0"/>
    </xf>
    <xf numFmtId="0" fontId="5" fillId="0" borderId="7" xfId="0" applyFont="1" applyBorder="1"/>
    <xf numFmtId="0" fontId="14" fillId="0" borderId="7" xfId="0" applyFont="1" applyBorder="1" applyAlignment="1">
      <alignment horizontal="justify" vertical="center" wrapText="1"/>
    </xf>
    <xf numFmtId="0" fontId="6" fillId="0" borderId="4" xfId="0" applyFont="1" applyBorder="1" applyAlignment="1">
      <alignment horizontal="left" wrapText="1"/>
    </xf>
    <xf numFmtId="0" fontId="6" fillId="2" borderId="22" xfId="0" applyFont="1" applyFill="1" applyBorder="1" applyAlignment="1">
      <alignment horizontal="left" wrapText="1"/>
    </xf>
    <xf numFmtId="3" fontId="15" fillId="2" borderId="34" xfId="0" applyNumberFormat="1" applyFont="1" applyFill="1" applyBorder="1"/>
    <xf numFmtId="3" fontId="15" fillId="2" borderId="9" xfId="0" applyNumberFormat="1" applyFont="1" applyFill="1" applyBorder="1"/>
    <xf numFmtId="3" fontId="15" fillId="2" borderId="35" xfId="0" applyNumberFormat="1" applyFont="1" applyFill="1" applyBorder="1"/>
    <xf numFmtId="3" fontId="15" fillId="2" borderId="22" xfId="0" applyNumberFormat="1" applyFont="1" applyFill="1" applyBorder="1"/>
    <xf numFmtId="3" fontId="15" fillId="2" borderId="8" xfId="0" applyNumberFormat="1" applyFont="1" applyFill="1" applyBorder="1"/>
    <xf numFmtId="3" fontId="15" fillId="2" borderId="57" xfId="0" applyNumberFormat="1" applyFont="1" applyFill="1" applyBorder="1"/>
    <xf numFmtId="0" fontId="8" fillId="0" borderId="0" xfId="0" applyFont="1" applyFill="1" applyBorder="1" applyAlignment="1">
      <alignment horizontal="left" wrapText="1"/>
    </xf>
    <xf numFmtId="3" fontId="15" fillId="0" borderId="0" xfId="0" applyNumberFormat="1" applyFont="1" applyFill="1" applyBorder="1"/>
    <xf numFmtId="3" fontId="0" fillId="0" borderId="0" xfId="0" applyNumberFormat="1" applyFill="1"/>
    <xf numFmtId="0" fontId="15" fillId="0" borderId="0" xfId="0" applyFont="1" applyFill="1" applyBorder="1" applyAlignment="1">
      <alignment horizontal="left" wrapText="1"/>
    </xf>
    <xf numFmtId="0" fontId="6" fillId="0" borderId="0" xfId="0" applyFont="1" applyAlignment="1"/>
    <xf numFmtId="0" fontId="6" fillId="0" borderId="1" xfId="0" applyFont="1" applyBorder="1"/>
    <xf numFmtId="3" fontId="6" fillId="0" borderId="3" xfId="0" applyNumberFormat="1" applyFont="1" applyFill="1" applyBorder="1"/>
    <xf numFmtId="3" fontId="6" fillId="0" borderId="51" xfId="0" applyNumberFormat="1" applyFont="1" applyFill="1" applyBorder="1"/>
    <xf numFmtId="3" fontId="6" fillId="0" borderId="1" xfId="0" applyNumberFormat="1" applyFont="1" applyFill="1" applyBorder="1"/>
    <xf numFmtId="0" fontId="9" fillId="0" borderId="4" xfId="0" applyFont="1" applyBorder="1"/>
    <xf numFmtId="3" fontId="9" fillId="0" borderId="47" xfId="0" applyNumberFormat="1" applyFont="1" applyBorder="1"/>
    <xf numFmtId="3" fontId="9" fillId="0" borderId="4" xfId="0" applyNumberFormat="1" applyFont="1" applyFill="1" applyBorder="1"/>
    <xf numFmtId="3" fontId="9" fillId="0" borderId="49" xfId="0" applyNumberFormat="1" applyFont="1" applyBorder="1"/>
    <xf numFmtId="0" fontId="6" fillId="0" borderId="4" xfId="0" applyFont="1" applyBorder="1"/>
    <xf numFmtId="3" fontId="6" fillId="0" borderId="47" xfId="0" applyNumberFormat="1" applyFont="1" applyBorder="1"/>
    <xf numFmtId="3" fontId="6" fillId="0" borderId="49" xfId="0" applyNumberFormat="1" applyFont="1" applyBorder="1"/>
    <xf numFmtId="3" fontId="6" fillId="0" borderId="0" xfId="0" applyNumberFormat="1" applyFont="1"/>
    <xf numFmtId="0" fontId="9" fillId="0" borderId="7" xfId="0" applyFont="1" applyBorder="1" applyAlignment="1">
      <alignment horizontal="justify" vertical="center" wrapText="1"/>
    </xf>
    <xf numFmtId="3" fontId="9" fillId="0" borderId="4" xfId="0" applyNumberFormat="1" applyFont="1" applyBorder="1" applyAlignment="1">
      <alignment horizontal="justify" vertical="justify" wrapText="1"/>
    </xf>
    <xf numFmtId="3" fontId="6" fillId="0" borderId="4" xfId="0" applyNumberFormat="1" applyFont="1" applyBorder="1" applyAlignment="1">
      <alignment horizontal="justify" vertical="justify" wrapText="1"/>
    </xf>
    <xf numFmtId="3" fontId="6" fillId="0" borderId="4" xfId="0" applyNumberFormat="1" applyFont="1" applyFill="1" applyBorder="1"/>
    <xf numFmtId="3" fontId="9" fillId="0" borderId="4" xfId="0" applyNumberFormat="1" applyFont="1" applyBorder="1" applyAlignment="1">
      <alignment horizontal="justify" vertical="center" wrapText="1"/>
    </xf>
    <xf numFmtId="0" fontId="9" fillId="0" borderId="58" xfId="0" applyFont="1" applyBorder="1"/>
    <xf numFmtId="3" fontId="9" fillId="0" borderId="59" xfId="0" applyNumberFormat="1" applyFont="1" applyBorder="1"/>
    <xf numFmtId="3" fontId="9" fillId="0" borderId="60" xfId="0" applyNumberFormat="1" applyFont="1" applyBorder="1"/>
    <xf numFmtId="3" fontId="9" fillId="0" borderId="22" xfId="0" applyNumberFormat="1" applyFont="1" applyFill="1" applyBorder="1"/>
    <xf numFmtId="3" fontId="9" fillId="0" borderId="61" xfId="0" applyNumberFormat="1" applyFont="1" applyBorder="1"/>
    <xf numFmtId="3" fontId="9" fillId="0" borderId="21" xfId="0" applyNumberFormat="1" applyFont="1" applyBorder="1"/>
    <xf numFmtId="0" fontId="6" fillId="2" borderId="40" xfId="0" applyFont="1" applyFill="1" applyBorder="1"/>
    <xf numFmtId="3" fontId="15" fillId="2" borderId="62" xfId="0" applyNumberFormat="1" applyFont="1" applyFill="1" applyBorder="1"/>
    <xf numFmtId="3" fontId="15" fillId="2" borderId="39" xfId="0" applyNumberFormat="1" applyFont="1" applyFill="1" applyBorder="1"/>
    <xf numFmtId="3" fontId="15" fillId="2" borderId="40" xfId="0" applyNumberFormat="1" applyFont="1" applyFill="1" applyBorder="1"/>
    <xf numFmtId="0" fontId="2" fillId="0" borderId="0" xfId="0" applyFont="1" applyFill="1" applyBorder="1"/>
    <xf numFmtId="3" fontId="5" fillId="0" borderId="0" xfId="0" applyNumberFormat="1" applyFont="1" applyFill="1"/>
    <xf numFmtId="0" fontId="5" fillId="0" borderId="0" xfId="0" applyFont="1" applyFill="1" applyBorder="1"/>
    <xf numFmtId="0" fontId="2" fillId="0" borderId="0" xfId="0" applyFont="1"/>
    <xf numFmtId="0" fontId="0" fillId="0" borderId="0" xfId="0" applyFill="1" applyBorder="1"/>
    <xf numFmtId="0" fontId="17" fillId="0" borderId="0" xfId="0" applyFont="1"/>
    <xf numFmtId="0" fontId="17" fillId="0" borderId="0" xfId="0" applyFont="1" applyAlignment="1">
      <alignment wrapText="1"/>
    </xf>
    <xf numFmtId="0" fontId="17" fillId="0" borderId="0" xfId="0" applyFont="1" applyBorder="1"/>
    <xf numFmtId="167" fontId="17" fillId="0" borderId="0" xfId="0" applyNumberFormat="1" applyFont="1" applyBorder="1"/>
    <xf numFmtId="167" fontId="17" fillId="0" borderId="0" xfId="0" applyNumberFormat="1" applyFont="1"/>
    <xf numFmtId="3" fontId="6" fillId="0" borderId="54" xfId="0" applyNumberFormat="1" applyFont="1" applyFill="1" applyBorder="1"/>
    <xf numFmtId="3" fontId="6" fillId="0" borderId="45" xfId="0" applyNumberFormat="1" applyFont="1" applyFill="1" applyBorder="1"/>
    <xf numFmtId="3" fontId="9" fillId="0" borderId="7" xfId="0" applyNumberFormat="1" applyFont="1" applyBorder="1"/>
    <xf numFmtId="3" fontId="6" fillId="0" borderId="7" xfId="0" applyNumberFormat="1" applyFont="1" applyBorder="1"/>
    <xf numFmtId="0" fontId="18" fillId="0" borderId="0" xfId="0" applyFont="1" applyBorder="1" applyAlignment="1">
      <alignment horizontal="center"/>
    </xf>
    <xf numFmtId="168" fontId="18" fillId="0" borderId="0" xfId="0" applyNumberFormat="1" applyFont="1" applyBorder="1"/>
    <xf numFmtId="168" fontId="17" fillId="0" borderId="0" xfId="0" applyNumberFormat="1" applyFont="1" applyBorder="1"/>
    <xf numFmtId="165" fontId="17" fillId="0" borderId="0" xfId="0" applyNumberFormat="1" applyFont="1" applyBorder="1" applyProtection="1"/>
    <xf numFmtId="0" fontId="16" fillId="0" borderId="0" xfId="0" applyFont="1" applyBorder="1" applyAlignment="1">
      <alignment vertical="center" wrapText="1"/>
    </xf>
    <xf numFmtId="165" fontId="4" fillId="0" borderId="4" xfId="0" applyNumberFormat="1" applyFont="1" applyFill="1" applyBorder="1" applyAlignment="1">
      <alignment horizontal="justify" vertical="center" wrapText="1"/>
    </xf>
    <xf numFmtId="0" fontId="4" fillId="0" borderId="4" xfId="0" applyFont="1" applyFill="1" applyBorder="1" applyAlignment="1">
      <alignment horizontal="justify" wrapText="1"/>
    </xf>
    <xf numFmtId="165" fontId="5" fillId="0" borderId="4" xfId="0" applyNumberFormat="1" applyFont="1" applyFill="1" applyBorder="1" applyAlignment="1">
      <alignment horizontal="justify" wrapText="1"/>
    </xf>
    <xf numFmtId="0" fontId="5" fillId="0" borderId="36" xfId="0" applyFont="1" applyFill="1" applyBorder="1" applyAlignment="1">
      <alignment horizontal="justify" wrapText="1"/>
    </xf>
    <xf numFmtId="0" fontId="4" fillId="0" borderId="58" xfId="0" applyFont="1" applyFill="1" applyBorder="1" applyAlignment="1">
      <alignment horizontal="justify" wrapText="1"/>
    </xf>
    <xf numFmtId="0" fontId="18" fillId="0" borderId="0" xfId="0" applyFont="1"/>
    <xf numFmtId="0" fontId="5" fillId="0" borderId="26" xfId="0" applyFont="1" applyBorder="1" applyAlignment="1">
      <alignment wrapText="1"/>
    </xf>
    <xf numFmtId="3" fontId="5" fillId="0" borderId="63" xfId="0" applyNumberFormat="1" applyFont="1" applyBorder="1"/>
    <xf numFmtId="3" fontId="5" fillId="0" borderId="37" xfId="0" applyNumberFormat="1" applyFont="1" applyBorder="1"/>
    <xf numFmtId="3" fontId="5" fillId="0" borderId="64" xfId="0" applyNumberFormat="1" applyFont="1" applyBorder="1"/>
    <xf numFmtId="3" fontId="5" fillId="0" borderId="25" xfId="0" applyNumberFormat="1" applyFont="1" applyBorder="1"/>
    <xf numFmtId="0" fontId="9" fillId="3" borderId="7" xfId="0" applyFont="1" applyFill="1" applyBorder="1" applyAlignment="1">
      <alignment wrapText="1"/>
    </xf>
    <xf numFmtId="0" fontId="4" fillId="0" borderId="49" xfId="0" applyFont="1" applyBorder="1" applyAlignment="1">
      <alignment horizontal="center"/>
    </xf>
    <xf numFmtId="165" fontId="5" fillId="0" borderId="49" xfId="0" applyNumberFormat="1" applyFont="1" applyBorder="1" applyProtection="1"/>
    <xf numFmtId="165" fontId="9" fillId="0" borderId="49" xfId="0" applyNumberFormat="1" applyFont="1" applyBorder="1" applyProtection="1"/>
    <xf numFmtId="165" fontId="5" fillId="0" borderId="55" xfId="0" applyNumberFormat="1" applyFont="1" applyBorder="1" applyProtection="1"/>
    <xf numFmtId="0" fontId="6" fillId="0" borderId="40" xfId="0" applyFont="1" applyFill="1" applyBorder="1" applyAlignment="1">
      <alignment horizontal="justify" wrapText="1"/>
    </xf>
    <xf numFmtId="166" fontId="7" fillId="0" borderId="0" xfId="0" applyNumberFormat="1" applyFont="1"/>
    <xf numFmtId="166" fontId="0" fillId="0" borderId="0" xfId="0" applyNumberFormat="1"/>
    <xf numFmtId="0" fontId="6" fillId="0" borderId="22" xfId="0" applyFont="1" applyFill="1" applyBorder="1" applyAlignment="1">
      <alignment horizontal="justify" wrapText="1"/>
    </xf>
    <xf numFmtId="0" fontId="6" fillId="0" borderId="21" xfId="0" applyFont="1" applyFill="1" applyBorder="1" applyAlignment="1">
      <alignment horizontal="justify" wrapText="1"/>
    </xf>
    <xf numFmtId="167" fontId="6" fillId="0" borderId="53" xfId="0" applyNumberFormat="1" applyFont="1" applyBorder="1" applyProtection="1"/>
    <xf numFmtId="166" fontId="6" fillId="0" borderId="29" xfId="1" applyNumberFormat="1" applyFont="1" applyBorder="1"/>
    <xf numFmtId="165" fontId="6" fillId="0" borderId="65" xfId="0" applyNumberFormat="1" applyFont="1" applyBorder="1" applyProtection="1"/>
    <xf numFmtId="166" fontId="6" fillId="0" borderId="66" xfId="1" applyNumberFormat="1" applyFont="1" applyBorder="1"/>
    <xf numFmtId="167" fontId="6" fillId="0" borderId="60" xfId="0" applyNumberFormat="1" applyFont="1" applyBorder="1" applyProtection="1"/>
    <xf numFmtId="166" fontId="5" fillId="0" borderId="67" xfId="1" applyNumberFormat="1" applyFont="1" applyBorder="1"/>
    <xf numFmtId="167" fontId="5" fillId="0" borderId="60" xfId="0" applyNumberFormat="1" applyFont="1" applyBorder="1" applyProtection="1"/>
    <xf numFmtId="166" fontId="5" fillId="0" borderId="15" xfId="1" applyNumberFormat="1" applyFont="1" applyBorder="1"/>
    <xf numFmtId="165" fontId="5" fillId="0" borderId="16" xfId="0" applyNumberFormat="1" applyFont="1" applyBorder="1" applyProtection="1"/>
    <xf numFmtId="3" fontId="4" fillId="0" borderId="38" xfId="0" applyNumberFormat="1" applyFont="1" applyFill="1" applyBorder="1"/>
    <xf numFmtId="0" fontId="5" fillId="0" borderId="58" xfId="0" applyFont="1" applyFill="1" applyBorder="1" applyAlignment="1">
      <alignment horizontal="justify" wrapText="1"/>
    </xf>
    <xf numFmtId="165" fontId="5" fillId="0" borderId="36" xfId="0" applyNumberFormat="1" applyFont="1" applyBorder="1" applyAlignment="1">
      <alignment horizontal="justify" vertical="center" wrapText="1"/>
    </xf>
    <xf numFmtId="0" fontId="3" fillId="0" borderId="68" xfId="0" applyFont="1" applyFill="1" applyBorder="1" applyAlignment="1">
      <alignment horizontal="right" vertical="center" wrapText="1"/>
    </xf>
    <xf numFmtId="0" fontId="3" fillId="0" borderId="69" xfId="0" applyFont="1" applyFill="1" applyBorder="1" applyAlignment="1">
      <alignment horizontal="right" vertical="center" wrapText="1"/>
    </xf>
    <xf numFmtId="165" fontId="4" fillId="0" borderId="40" xfId="0" applyNumberFormat="1" applyFont="1" applyBorder="1" applyAlignment="1">
      <alignment horizontal="center" vertical="center"/>
    </xf>
    <xf numFmtId="165" fontId="4" fillId="0" borderId="34" xfId="0" applyNumberFormat="1" applyFont="1" applyBorder="1" applyAlignment="1">
      <alignment horizontal="center" vertical="center"/>
    </xf>
    <xf numFmtId="165" fontId="4" fillId="0" borderId="9" xfId="0" applyNumberFormat="1" applyFont="1" applyBorder="1" applyAlignment="1">
      <alignment horizontal="center" vertical="center" wrapText="1"/>
    </xf>
    <xf numFmtId="0" fontId="4" fillId="0" borderId="9" xfId="0" applyFont="1" applyBorder="1" applyAlignment="1">
      <alignment horizontal="center" vertical="center"/>
    </xf>
    <xf numFmtId="0" fontId="4" fillId="0" borderId="9" xfId="0" applyFont="1" applyBorder="1" applyAlignment="1">
      <alignment horizontal="center" vertical="center" wrapText="1"/>
    </xf>
    <xf numFmtId="165" fontId="4" fillId="0" borderId="10" xfId="0" applyNumberFormat="1" applyFont="1" applyBorder="1" applyAlignment="1">
      <alignment horizontal="center" vertical="center" wrapText="1"/>
    </xf>
    <xf numFmtId="165" fontId="4" fillId="0" borderId="8" xfId="0" applyNumberFormat="1" applyFont="1" applyBorder="1" applyAlignment="1">
      <alignment horizontal="center" vertical="center"/>
    </xf>
    <xf numFmtId="165" fontId="4" fillId="0" borderId="9" xfId="0" applyNumberFormat="1" applyFont="1" applyFill="1" applyBorder="1" applyAlignment="1">
      <alignment horizontal="center" vertical="center"/>
    </xf>
    <xf numFmtId="165" fontId="4" fillId="0" borderId="9" xfId="0" applyNumberFormat="1" applyFont="1" applyBorder="1" applyAlignment="1">
      <alignment horizontal="center" vertical="center"/>
    </xf>
    <xf numFmtId="165" fontId="4" fillId="0" borderId="35" xfId="0" applyNumberFormat="1" applyFont="1" applyBorder="1" applyAlignment="1">
      <alignment horizontal="center" vertical="center"/>
    </xf>
    <xf numFmtId="0" fontId="4" fillId="0" borderId="34" xfId="0" applyFont="1" applyBorder="1" applyAlignment="1">
      <alignment horizontal="center" vertical="center"/>
    </xf>
    <xf numFmtId="166" fontId="5" fillId="0" borderId="0" xfId="1" applyNumberFormat="1" applyFont="1"/>
    <xf numFmtId="166" fontId="4" fillId="0" borderId="0" xfId="1" applyNumberFormat="1" applyFont="1"/>
    <xf numFmtId="166" fontId="2" fillId="0" borderId="0" xfId="1" applyNumberFormat="1" applyFont="1"/>
    <xf numFmtId="3" fontId="10" fillId="0" borderId="0" xfId="0" applyNumberFormat="1" applyFont="1"/>
    <xf numFmtId="0" fontId="7" fillId="0" borderId="0" xfId="0" applyFont="1" applyBorder="1" applyAlignment="1">
      <alignment wrapText="1"/>
    </xf>
    <xf numFmtId="0" fontId="5" fillId="0" borderId="7" xfId="0" applyFont="1" applyFill="1" applyBorder="1" applyAlignment="1">
      <alignment horizontal="left" wrapText="1"/>
    </xf>
    <xf numFmtId="0" fontId="6" fillId="0" borderId="70" xfId="0" applyFont="1" applyBorder="1" applyAlignment="1">
      <alignment horizontal="center"/>
    </xf>
    <xf numFmtId="0" fontId="3" fillId="0" borderId="54" xfId="0" applyFont="1" applyBorder="1" applyAlignment="1">
      <alignment horizontal="center"/>
    </xf>
    <xf numFmtId="0" fontId="13" fillId="3" borderId="48" xfId="0" applyFont="1" applyFill="1" applyBorder="1" applyAlignment="1" applyProtection="1">
      <alignment vertical="center" wrapText="1"/>
      <protection locked="0"/>
    </xf>
    <xf numFmtId="165" fontId="5" fillId="0" borderId="58" xfId="0" applyNumberFormat="1" applyFont="1" applyFill="1" applyBorder="1" applyAlignment="1">
      <alignment horizontal="justify" wrapText="1"/>
    </xf>
    <xf numFmtId="0" fontId="22" fillId="0" borderId="32" xfId="0" applyFont="1" applyBorder="1" applyAlignment="1">
      <alignment wrapText="1"/>
    </xf>
    <xf numFmtId="166" fontId="22" fillId="0" borderId="6" xfId="1" applyNumberFormat="1" applyFont="1" applyBorder="1"/>
    <xf numFmtId="167" fontId="22" fillId="0" borderId="6" xfId="0" applyNumberFormat="1" applyFont="1" applyBorder="1"/>
    <xf numFmtId="167" fontId="22" fillId="0" borderId="7" xfId="0" applyNumberFormat="1" applyFont="1" applyBorder="1"/>
    <xf numFmtId="166" fontId="22" fillId="0" borderId="6" xfId="0" applyNumberFormat="1" applyFont="1" applyBorder="1" applyAlignment="1">
      <alignment wrapText="1"/>
    </xf>
    <xf numFmtId="0" fontId="21" fillId="0" borderId="32" xfId="0" applyFont="1" applyBorder="1"/>
    <xf numFmtId="167" fontId="21" fillId="0" borderId="6" xfId="0" applyNumberFormat="1" applyFont="1" applyBorder="1"/>
    <xf numFmtId="10" fontId="21" fillId="0" borderId="6" xfId="0" applyNumberFormat="1" applyFont="1" applyBorder="1"/>
    <xf numFmtId="167" fontId="21" fillId="0" borderId="7" xfId="0" applyNumberFormat="1" applyFont="1" applyBorder="1"/>
    <xf numFmtId="0" fontId="21" fillId="0" borderId="34" xfId="0" applyFont="1" applyBorder="1"/>
    <xf numFmtId="167" fontId="21" fillId="0" borderId="9" xfId="0" applyNumberFormat="1" applyFont="1" applyBorder="1"/>
    <xf numFmtId="10" fontId="21" fillId="0" borderId="9" xfId="0" applyNumberFormat="1" applyFont="1" applyBorder="1"/>
    <xf numFmtId="0" fontId="22" fillId="0" borderId="0" xfId="0" applyFont="1" applyBorder="1"/>
    <xf numFmtId="167" fontId="22" fillId="0" borderId="0" xfId="0" applyNumberFormat="1" applyFont="1" applyBorder="1"/>
    <xf numFmtId="10" fontId="22" fillId="0" borderId="0" xfId="0" applyNumberFormat="1" applyFont="1" applyBorder="1"/>
    <xf numFmtId="0" fontId="21" fillId="0" borderId="46" xfId="0" applyFont="1" applyBorder="1" applyAlignment="1">
      <alignment wrapText="1"/>
    </xf>
    <xf numFmtId="166" fontId="21" fillId="0" borderId="3" xfId="1" applyNumberFormat="1" applyFont="1" applyBorder="1" applyAlignment="1">
      <alignment wrapText="1"/>
    </xf>
    <xf numFmtId="167" fontId="21" fillId="0" borderId="3" xfId="0" applyNumberFormat="1" applyFont="1" applyBorder="1"/>
    <xf numFmtId="167" fontId="21" fillId="0" borderId="45" xfId="0" applyNumberFormat="1" applyFont="1" applyBorder="1"/>
    <xf numFmtId="0" fontId="21" fillId="0" borderId="32" xfId="0" applyFont="1" applyBorder="1" applyAlignment="1">
      <alignment wrapText="1"/>
    </xf>
    <xf numFmtId="166" fontId="21" fillId="0" borderId="6" xfId="1" applyNumberFormat="1" applyFont="1" applyBorder="1"/>
    <xf numFmtId="0" fontId="22" fillId="0" borderId="34" xfId="0" applyFont="1" applyBorder="1" applyAlignment="1">
      <alignment wrapText="1"/>
    </xf>
    <xf numFmtId="166" fontId="22" fillId="0" borderId="9" xfId="0" applyNumberFormat="1" applyFont="1" applyBorder="1" applyAlignment="1">
      <alignment wrapText="1"/>
    </xf>
    <xf numFmtId="167" fontId="22" fillId="0" borderId="9" xfId="0" applyNumberFormat="1" applyFont="1" applyBorder="1"/>
    <xf numFmtId="167" fontId="22" fillId="0" borderId="10" xfId="0" applyNumberFormat="1" applyFont="1" applyBorder="1"/>
    <xf numFmtId="0" fontId="22" fillId="0" borderId="0" xfId="0" applyFont="1" applyBorder="1" applyAlignment="1">
      <alignment wrapText="1"/>
    </xf>
    <xf numFmtId="166" fontId="22" fillId="0" borderId="0" xfId="0" applyNumberFormat="1" applyFont="1" applyBorder="1" applyAlignment="1">
      <alignment wrapText="1"/>
    </xf>
    <xf numFmtId="166" fontId="22" fillId="0" borderId="0" xfId="1" applyNumberFormat="1" applyFont="1" applyBorder="1"/>
    <xf numFmtId="166" fontId="22" fillId="0" borderId="6" xfId="0" applyNumberFormat="1" applyFont="1" applyBorder="1" applyAlignment="1">
      <alignment horizontal="center" wrapText="1"/>
    </xf>
    <xf numFmtId="166" fontId="22" fillId="0" borderId="9" xfId="0" applyNumberFormat="1" applyFont="1" applyBorder="1" applyAlignment="1">
      <alignment horizontal="center" wrapText="1"/>
    </xf>
    <xf numFmtId="0" fontId="21" fillId="0" borderId="27" xfId="0" applyFont="1" applyBorder="1" applyAlignment="1">
      <alignment horizontal="center" vertical="center" wrapText="1"/>
    </xf>
    <xf numFmtId="10" fontId="21" fillId="0" borderId="29" xfId="0" applyNumberFormat="1" applyFont="1" applyBorder="1" applyAlignment="1">
      <alignment horizontal="center" vertical="center" wrapText="1"/>
    </xf>
    <xf numFmtId="10" fontId="21" fillId="0" borderId="29" xfId="0" applyNumberFormat="1" applyFont="1" applyBorder="1" applyAlignment="1">
      <alignment horizontal="center" vertical="center"/>
    </xf>
    <xf numFmtId="10" fontId="21" fillId="0" borderId="65" xfId="0" applyNumberFormat="1" applyFont="1" applyBorder="1" applyAlignment="1">
      <alignment horizontal="center" vertical="center" wrapText="1"/>
    </xf>
    <xf numFmtId="168" fontId="21" fillId="0" borderId="3" xfId="1" applyNumberFormat="1" applyFont="1" applyBorder="1"/>
    <xf numFmtId="168" fontId="22" fillId="0" borderId="6" xfId="1" applyNumberFormat="1" applyFont="1" applyBorder="1"/>
    <xf numFmtId="0" fontId="21" fillId="0" borderId="0" xfId="0" applyFont="1" applyBorder="1" applyAlignment="1">
      <alignment horizontal="center" vertical="center" wrapText="1"/>
    </xf>
    <xf numFmtId="10" fontId="21" fillId="0" borderId="0" xfId="0" applyNumberFormat="1" applyFont="1" applyBorder="1" applyAlignment="1">
      <alignment horizontal="center" vertical="center" wrapText="1"/>
    </xf>
    <xf numFmtId="10" fontId="21" fillId="0" borderId="0" xfId="0" applyNumberFormat="1" applyFont="1" applyBorder="1" applyAlignment="1">
      <alignment horizontal="center" vertical="center"/>
    </xf>
    <xf numFmtId="167" fontId="22" fillId="0" borderId="3" xfId="0" applyNumberFormat="1" applyFont="1" applyBorder="1"/>
    <xf numFmtId="0" fontId="22" fillId="0" borderId="32" xfId="0" applyFont="1" applyBorder="1"/>
    <xf numFmtId="167" fontId="22" fillId="0" borderId="6" xfId="1" applyNumberFormat="1" applyFont="1" applyBorder="1"/>
    <xf numFmtId="0" fontId="21" fillId="0" borderId="34" xfId="0" applyFont="1" applyBorder="1" applyAlignment="1">
      <alignment wrapText="1"/>
    </xf>
    <xf numFmtId="168" fontId="21" fillId="0" borderId="9" xfId="1" applyNumberFormat="1" applyFont="1" applyBorder="1"/>
    <xf numFmtId="168" fontId="22" fillId="0" borderId="0" xfId="1" applyNumberFormat="1" applyFont="1" applyBorder="1"/>
    <xf numFmtId="168" fontId="21" fillId="0" borderId="6" xfId="1" applyNumberFormat="1" applyFont="1" applyBorder="1"/>
    <xf numFmtId="0" fontId="23" fillId="0" borderId="32" xfId="0" applyFont="1" applyBorder="1" applyAlignment="1">
      <alignment wrapText="1"/>
    </xf>
    <xf numFmtId="0" fontId="23" fillId="0" borderId="34" xfId="0" applyFont="1" applyBorder="1" applyAlignment="1">
      <alignment wrapText="1"/>
    </xf>
    <xf numFmtId="168" fontId="22" fillId="0" borderId="9" xfId="1" applyNumberFormat="1" applyFont="1" applyBorder="1"/>
    <xf numFmtId="0" fontId="22" fillId="0" borderId="0" xfId="0" applyFont="1" applyAlignment="1">
      <alignment horizontal="left" wrapText="1"/>
    </xf>
    <xf numFmtId="168" fontId="22" fillId="0" borderId="0" xfId="1" applyNumberFormat="1" applyFont="1"/>
    <xf numFmtId="167" fontId="22" fillId="0" borderId="0" xfId="0" applyNumberFormat="1" applyFont="1"/>
    <xf numFmtId="0" fontId="22" fillId="0" borderId="0" xfId="0" applyFont="1"/>
    <xf numFmtId="0" fontId="21" fillId="0" borderId="45" xfId="0" applyFont="1" applyBorder="1" applyAlignment="1">
      <alignment horizontal="center" wrapText="1"/>
    </xf>
    <xf numFmtId="0" fontId="21" fillId="0" borderId="6" xfId="0" applyFont="1" applyBorder="1" applyAlignment="1">
      <alignment horizontal="center" wrapText="1"/>
    </xf>
    <xf numFmtId="0" fontId="21" fillId="0" borderId="7" xfId="0" applyFont="1" applyBorder="1" applyAlignment="1">
      <alignment horizontal="center" wrapText="1"/>
    </xf>
    <xf numFmtId="0" fontId="22" fillId="0" borderId="6" xfId="0" applyFont="1" applyBorder="1" applyAlignment="1">
      <alignment horizontal="center" wrapText="1"/>
    </xf>
    <xf numFmtId="0" fontId="22" fillId="0" borderId="7" xfId="0" applyFont="1" applyBorder="1" applyAlignment="1">
      <alignment horizontal="center" wrapText="1"/>
    </xf>
    <xf numFmtId="0" fontId="22" fillId="0" borderId="9" xfId="0" applyFont="1" applyBorder="1" applyAlignment="1">
      <alignment horizontal="center" wrapText="1"/>
    </xf>
    <xf numFmtId="0" fontId="22" fillId="0" borderId="10" xfId="0" applyFont="1" applyBorder="1" applyAlignment="1">
      <alignment horizontal="center" wrapText="1"/>
    </xf>
    <xf numFmtId="0" fontId="21" fillId="0" borderId="6" xfId="0" applyFont="1" applyBorder="1" applyAlignment="1">
      <alignment horizontal="center"/>
    </xf>
    <xf numFmtId="0" fontId="21" fillId="0" borderId="7" xfId="0" applyFont="1" applyBorder="1" applyAlignment="1">
      <alignment horizontal="center"/>
    </xf>
    <xf numFmtId="0" fontId="22" fillId="0" borderId="34" xfId="0" applyFont="1" applyBorder="1" applyAlignment="1">
      <alignment horizontal="left" wrapText="1"/>
    </xf>
    <xf numFmtId="0" fontId="22" fillId="0" borderId="0" xfId="0" applyFont="1" applyBorder="1" applyAlignment="1">
      <alignment horizontal="left" wrapText="1"/>
    </xf>
    <xf numFmtId="0" fontId="21" fillId="0" borderId="46" xfId="0" applyFont="1" applyBorder="1" applyAlignment="1">
      <alignment horizontal="left" wrapText="1"/>
    </xf>
    <xf numFmtId="3" fontId="21" fillId="0" borderId="45" xfId="0" applyNumberFormat="1" applyFont="1" applyBorder="1"/>
    <xf numFmtId="0" fontId="21" fillId="0" borderId="32" xfId="0" applyFont="1" applyBorder="1" applyAlignment="1">
      <alignment horizontal="left" wrapText="1"/>
    </xf>
    <xf numFmtId="0" fontId="22" fillId="0" borderId="32" xfId="0" applyFont="1" applyBorder="1" applyAlignment="1">
      <alignment horizontal="left" wrapText="1"/>
    </xf>
    <xf numFmtId="3" fontId="22" fillId="0" borderId="7" xfId="0" applyNumberFormat="1" applyFont="1" applyBorder="1"/>
    <xf numFmtId="4" fontId="22" fillId="0" borderId="7" xfId="0" applyNumberFormat="1" applyFont="1" applyBorder="1"/>
    <xf numFmtId="4" fontId="22" fillId="0" borderId="10" xfId="0" applyNumberFormat="1" applyFont="1" applyBorder="1"/>
    <xf numFmtId="4" fontId="22" fillId="0" borderId="0" xfId="0" applyNumberFormat="1" applyFont="1" applyBorder="1"/>
    <xf numFmtId="168" fontId="21" fillId="0" borderId="0" xfId="1" applyNumberFormat="1" applyFont="1"/>
    <xf numFmtId="3" fontId="21" fillId="0" borderId="0" xfId="0" applyNumberFormat="1" applyFont="1"/>
    <xf numFmtId="165" fontId="21" fillId="0" borderId="7" xfId="0" applyNumberFormat="1" applyFont="1" applyBorder="1"/>
    <xf numFmtId="170" fontId="22" fillId="0" borderId="6" xfId="0" applyNumberFormat="1" applyFont="1" applyBorder="1"/>
    <xf numFmtId="2" fontId="22" fillId="0" borderId="7" xfId="0" applyNumberFormat="1" applyFont="1" applyBorder="1"/>
    <xf numFmtId="0" fontId="22" fillId="0" borderId="0" xfId="0" applyFont="1" applyAlignment="1">
      <alignment wrapText="1"/>
    </xf>
    <xf numFmtId="170" fontId="22" fillId="0" borderId="9" xfId="0" applyNumberFormat="1" applyFont="1" applyBorder="1"/>
    <xf numFmtId="2" fontId="22" fillId="0" borderId="10" xfId="0" applyNumberFormat="1" applyFont="1" applyBorder="1"/>
    <xf numFmtId="170" fontId="22" fillId="0" borderId="0" xfId="0" applyNumberFormat="1" applyFont="1" applyBorder="1"/>
    <xf numFmtId="166" fontId="21" fillId="0" borderId="0" xfId="1" applyNumberFormat="1" applyFont="1"/>
    <xf numFmtId="0" fontId="21" fillId="0" borderId="0" xfId="0" applyFont="1" applyAlignment="1">
      <alignment horizontal="left" wrapText="1"/>
    </xf>
    <xf numFmtId="3" fontId="22" fillId="0" borderId="0" xfId="0" applyNumberFormat="1" applyFont="1"/>
    <xf numFmtId="0" fontId="21" fillId="0" borderId="0" xfId="0" applyFont="1"/>
    <xf numFmtId="165" fontId="22" fillId="0" borderId="0" xfId="0" applyNumberFormat="1" applyFont="1"/>
    <xf numFmtId="169" fontId="22" fillId="0" borderId="0" xfId="1" applyNumberFormat="1" applyFont="1"/>
    <xf numFmtId="0" fontId="21" fillId="0" borderId="0" xfId="0" applyFont="1" applyBorder="1" applyAlignment="1">
      <alignment wrapText="1"/>
    </xf>
    <xf numFmtId="3" fontId="5" fillId="0" borderId="42" xfId="0" applyNumberFormat="1" applyFont="1" applyBorder="1"/>
    <xf numFmtId="0" fontId="0" fillId="0" borderId="0" xfId="0" applyAlignment="1">
      <alignment vertical="center"/>
    </xf>
    <xf numFmtId="0" fontId="17" fillId="0" borderId="0" xfId="0" applyFont="1" applyAlignment="1"/>
    <xf numFmtId="0" fontId="18" fillId="0" borderId="0" xfId="0" applyFont="1" applyBorder="1" applyAlignment="1"/>
    <xf numFmtId="0" fontId="17" fillId="0" borderId="0" xfId="0" applyFont="1" applyBorder="1" applyAlignment="1"/>
    <xf numFmtId="168" fontId="17" fillId="0" borderId="0" xfId="1" applyNumberFormat="1" applyFont="1" applyBorder="1" applyAlignment="1"/>
    <xf numFmtId="168" fontId="17" fillId="0" borderId="0" xfId="0" applyNumberFormat="1" applyFont="1" applyAlignment="1"/>
    <xf numFmtId="3" fontId="17" fillId="0" borderId="0" xfId="0" applyNumberFormat="1" applyFont="1" applyBorder="1" applyAlignment="1"/>
    <xf numFmtId="168" fontId="18" fillId="0" borderId="0" xfId="1" applyNumberFormat="1" applyFont="1" applyBorder="1" applyAlignment="1"/>
    <xf numFmtId="167" fontId="22" fillId="0" borderId="33" xfId="0" applyNumberFormat="1" applyFont="1" applyBorder="1"/>
    <xf numFmtId="167" fontId="21" fillId="0" borderId="33" xfId="0" applyNumberFormat="1" applyFont="1" applyBorder="1"/>
    <xf numFmtId="167" fontId="21" fillId="0" borderId="35" xfId="0" applyNumberFormat="1" applyFont="1" applyBorder="1"/>
    <xf numFmtId="167" fontId="21" fillId="0" borderId="51" xfId="0" applyNumberFormat="1" applyFont="1" applyBorder="1"/>
    <xf numFmtId="167" fontId="22" fillId="0" borderId="35" xfId="0" applyNumberFormat="1" applyFont="1" applyBorder="1"/>
    <xf numFmtId="0" fontId="21" fillId="0" borderId="51" xfId="0" applyFont="1" applyBorder="1" applyAlignment="1">
      <alignment wrapText="1"/>
    </xf>
    <xf numFmtId="167" fontId="22" fillId="0" borderId="51" xfId="0" applyNumberFormat="1" applyFont="1" applyBorder="1"/>
    <xf numFmtId="167" fontId="22" fillId="0" borderId="33" xfId="1" applyNumberFormat="1" applyFont="1" applyBorder="1"/>
    <xf numFmtId="165" fontId="22" fillId="0" borderId="33" xfId="0" applyNumberFormat="1" applyFont="1" applyBorder="1"/>
    <xf numFmtId="165" fontId="21" fillId="0" borderId="35" xfId="0" applyNumberFormat="1" applyFont="1" applyBorder="1"/>
    <xf numFmtId="165" fontId="18" fillId="0" borderId="7" xfId="0" applyNumberFormat="1" applyFont="1" applyBorder="1" applyAlignment="1"/>
    <xf numFmtId="165" fontId="17" fillId="0" borderId="7" xfId="0" applyNumberFormat="1" applyFont="1" applyBorder="1" applyAlignment="1"/>
    <xf numFmtId="165" fontId="17" fillId="0" borderId="10" xfId="0" applyNumberFormat="1" applyFont="1" applyBorder="1" applyAlignment="1"/>
    <xf numFmtId="0" fontId="21" fillId="0" borderId="73" xfId="0" applyFont="1" applyBorder="1" applyAlignment="1">
      <alignment horizontal="left" vertical="center" wrapText="1"/>
    </xf>
    <xf numFmtId="167" fontId="21" fillId="0" borderId="12" xfId="0" applyNumberFormat="1" applyFont="1" applyBorder="1" applyAlignment="1">
      <alignment horizontal="center" vertical="center"/>
    </xf>
    <xf numFmtId="167" fontId="21" fillId="0" borderId="28" xfId="0" applyNumberFormat="1" applyFont="1" applyBorder="1" applyAlignment="1">
      <alignment horizontal="center"/>
    </xf>
    <xf numFmtId="165" fontId="18" fillId="0" borderId="13" xfId="0" applyNumberFormat="1" applyFont="1" applyBorder="1" applyAlignment="1"/>
    <xf numFmtId="0" fontId="21" fillId="0" borderId="35" xfId="0" applyFont="1" applyBorder="1" applyAlignment="1">
      <alignment horizontal="center" wrapText="1"/>
    </xf>
    <xf numFmtId="0" fontId="21" fillId="0" borderId="60" xfId="0" applyFont="1" applyBorder="1" applyAlignment="1">
      <alignment horizontal="center"/>
    </xf>
    <xf numFmtId="165" fontId="18" fillId="0" borderId="45" xfId="0" applyNumberFormat="1" applyFont="1" applyBorder="1" applyAlignment="1"/>
    <xf numFmtId="0" fontId="17" fillId="0" borderId="7" xfId="0" applyFont="1" applyBorder="1" applyAlignment="1"/>
    <xf numFmtId="168" fontId="17" fillId="0" borderId="7" xfId="1" applyNumberFormat="1" applyFont="1" applyBorder="1" applyAlignment="1"/>
    <xf numFmtId="168" fontId="17" fillId="0" borderId="10" xfId="1" applyNumberFormat="1" applyFont="1" applyBorder="1" applyAlignment="1"/>
    <xf numFmtId="0" fontId="17" fillId="0" borderId="74" xfId="0" applyFont="1" applyBorder="1" applyAlignment="1"/>
    <xf numFmtId="165" fontId="17" fillId="0" borderId="45" xfId="0" applyNumberFormat="1" applyFont="1" applyBorder="1" applyAlignment="1"/>
    <xf numFmtId="168" fontId="17" fillId="0" borderId="45" xfId="0" applyNumberFormat="1" applyFont="1" applyBorder="1" applyAlignment="1">
      <alignment wrapText="1"/>
    </xf>
    <xf numFmtId="168" fontId="17" fillId="0" borderId="7" xfId="0" applyNumberFormat="1" applyFont="1" applyBorder="1" applyAlignment="1">
      <alignment wrapText="1"/>
    </xf>
    <xf numFmtId="168" fontId="17" fillId="0" borderId="10" xfId="0" applyNumberFormat="1" applyFont="1" applyBorder="1" applyAlignment="1">
      <alignment wrapText="1"/>
    </xf>
    <xf numFmtId="166" fontId="17" fillId="0" borderId="45" xfId="0" applyNumberFormat="1" applyFont="1" applyBorder="1" applyAlignment="1">
      <alignment wrapText="1"/>
    </xf>
    <xf numFmtId="0" fontId="17" fillId="0" borderId="10" xfId="0" applyFont="1" applyBorder="1" applyAlignment="1"/>
    <xf numFmtId="3" fontId="4" fillId="0" borderId="20" xfId="0" applyNumberFormat="1" applyFont="1" applyBorder="1"/>
    <xf numFmtId="3" fontId="5" fillId="0" borderId="35" xfId="0" applyNumberFormat="1" applyFont="1" applyBorder="1"/>
    <xf numFmtId="3" fontId="4" fillId="0" borderId="73" xfId="0" applyNumberFormat="1" applyFont="1" applyBorder="1"/>
    <xf numFmtId="3" fontId="4" fillId="0" borderId="12" xfId="0" applyNumberFormat="1" applyFont="1" applyBorder="1"/>
    <xf numFmtId="3" fontId="4" fillId="0" borderId="13" xfId="0" applyNumberFormat="1" applyFont="1" applyBorder="1"/>
    <xf numFmtId="166" fontId="21" fillId="0" borderId="3" xfId="1" applyNumberFormat="1" applyFont="1" applyBorder="1"/>
    <xf numFmtId="166" fontId="22" fillId="0" borderId="6" xfId="0" applyNumberFormat="1" applyFont="1" applyBorder="1"/>
    <xf numFmtId="166" fontId="21" fillId="0" borderId="9" xfId="0" applyNumberFormat="1" applyFont="1" applyBorder="1"/>
    <xf numFmtId="3" fontId="21" fillId="0" borderId="12" xfId="2" applyNumberFormat="1" applyFont="1" applyBorder="1" applyAlignment="1">
      <alignment horizontal="right" vertical="center" wrapText="1"/>
    </xf>
    <xf numFmtId="3" fontId="21" fillId="0" borderId="6" xfId="1" applyNumberFormat="1" applyFont="1" applyBorder="1"/>
    <xf numFmtId="3" fontId="22" fillId="0" borderId="6" xfId="1" applyNumberFormat="1" applyFont="1" applyBorder="1"/>
    <xf numFmtId="3" fontId="22" fillId="0" borderId="9" xfId="1" applyNumberFormat="1" applyFont="1" applyBorder="1"/>
    <xf numFmtId="166" fontId="22" fillId="0" borderId="9" xfId="1" applyNumberFormat="1" applyFont="1" applyBorder="1"/>
    <xf numFmtId="0" fontId="26" fillId="0" borderId="0" xfId="0" applyFont="1"/>
    <xf numFmtId="0" fontId="27" fillId="0" borderId="0" xfId="3" applyFont="1" applyAlignment="1">
      <alignment vertical="center" wrapText="1"/>
    </xf>
    <xf numFmtId="0" fontId="26" fillId="0" borderId="0" xfId="0" applyFont="1" applyAlignment="1">
      <alignment vertical="center" wrapText="1"/>
    </xf>
    <xf numFmtId="0" fontId="28" fillId="0" borderId="0" xfId="0" applyFont="1" applyAlignment="1">
      <alignment vertical="center" wrapText="1"/>
    </xf>
    <xf numFmtId="0" fontId="26" fillId="0" borderId="0" xfId="0" applyFont="1" applyAlignment="1">
      <alignment horizontal="left" vertical="center" wrapText="1" indent="1"/>
    </xf>
    <xf numFmtId="0" fontId="27" fillId="0" borderId="0" xfId="3" applyFont="1" applyAlignment="1">
      <alignment horizontal="left" vertical="center" wrapText="1" indent="1"/>
    </xf>
    <xf numFmtId="0" fontId="29" fillId="0" borderId="0" xfId="0" applyFont="1" applyAlignment="1">
      <alignment vertical="center" wrapText="1"/>
    </xf>
    <xf numFmtId="0" fontId="30" fillId="0" borderId="0" xfId="0" applyFont="1" applyBorder="1" applyAlignment="1">
      <alignment horizontal="left" vertical="center" wrapText="1"/>
    </xf>
    <xf numFmtId="0" fontId="31" fillId="0" borderId="0" xfId="0" applyFont="1"/>
    <xf numFmtId="0" fontId="32" fillId="0" borderId="0" xfId="3" applyFont="1" applyAlignment="1">
      <alignment horizontal="left" vertical="center" wrapText="1"/>
    </xf>
    <xf numFmtId="0" fontId="33" fillId="0" borderId="0" xfId="0" applyFont="1"/>
    <xf numFmtId="0" fontId="34" fillId="0" borderId="0" xfId="0" applyFont="1" applyAlignment="1">
      <alignment horizontal="left" vertical="center" wrapText="1"/>
    </xf>
    <xf numFmtId="0" fontId="33" fillId="0" borderId="0" xfId="0" applyFont="1" applyAlignment="1">
      <alignment horizontal="left"/>
    </xf>
    <xf numFmtId="0" fontId="31" fillId="0" borderId="0" xfId="0" applyFont="1" applyAlignment="1">
      <alignment horizontal="left"/>
    </xf>
    <xf numFmtId="0" fontId="35" fillId="0" borderId="69" xfId="0" applyFont="1" applyBorder="1" applyAlignment="1">
      <alignment horizontal="left" wrapText="1"/>
    </xf>
    <xf numFmtId="0" fontId="35" fillId="0" borderId="0" xfId="0" applyFont="1" applyBorder="1" applyAlignment="1">
      <alignment horizontal="left" wrapText="1"/>
    </xf>
    <xf numFmtId="166" fontId="38" fillId="0" borderId="6" xfId="1" applyNumberFormat="1" applyFont="1" applyBorder="1"/>
    <xf numFmtId="3" fontId="4" fillId="0" borderId="33" xfId="0" applyNumberFormat="1" applyFont="1" applyBorder="1"/>
    <xf numFmtId="3" fontId="5" fillId="0" borderId="34" xfId="0" applyNumberFormat="1" applyFont="1" applyBorder="1"/>
    <xf numFmtId="3" fontId="4" fillId="0" borderId="49" xfId="0" applyNumberFormat="1" applyFont="1" applyBorder="1"/>
    <xf numFmtId="3" fontId="5" fillId="0" borderId="61" xfId="0" applyNumberFormat="1" applyFont="1" applyBorder="1"/>
    <xf numFmtId="0" fontId="34" fillId="0" borderId="0" xfId="0" applyFont="1" applyAlignment="1">
      <alignment horizontal="left" vertical="center" wrapText="1"/>
    </xf>
    <xf numFmtId="3" fontId="5" fillId="0" borderId="73" xfId="0" applyNumberFormat="1" applyFont="1" applyBorder="1"/>
    <xf numFmtId="3" fontId="5" fillId="0" borderId="13" xfId="0" applyNumberFormat="1" applyFont="1" applyBorder="1"/>
    <xf numFmtId="168" fontId="21" fillId="0" borderId="9" xfId="1" applyNumberFormat="1" applyFont="1" applyBorder="1" applyAlignment="1">
      <alignment vertical="center"/>
    </xf>
    <xf numFmtId="167" fontId="21" fillId="0" borderId="9" xfId="0" applyNumberFormat="1" applyFont="1" applyBorder="1" applyAlignment="1">
      <alignment vertical="center"/>
    </xf>
    <xf numFmtId="166" fontId="21" fillId="0" borderId="9" xfId="1" applyNumberFormat="1" applyFont="1" applyBorder="1" applyAlignment="1">
      <alignment vertical="center"/>
    </xf>
    <xf numFmtId="167" fontId="21" fillId="0" borderId="35" xfId="0" applyNumberFormat="1" applyFont="1" applyBorder="1" applyAlignment="1">
      <alignment vertical="center"/>
    </xf>
    <xf numFmtId="165" fontId="18" fillId="0" borderId="10" xfId="0" applyNumberFormat="1" applyFont="1" applyBorder="1" applyAlignment="1"/>
    <xf numFmtId="166" fontId="43" fillId="0" borderId="0" xfId="1" applyNumberFormat="1" applyFont="1"/>
    <xf numFmtId="166" fontId="45" fillId="0" borderId="36" xfId="1" applyNumberFormat="1" applyFont="1" applyBorder="1" applyAlignment="1"/>
    <xf numFmtId="166" fontId="26" fillId="0" borderId="4" xfId="1" applyNumberFormat="1" applyFont="1" applyBorder="1"/>
    <xf numFmtId="166" fontId="26" fillId="0" borderId="5" xfId="1" applyNumberFormat="1" applyFont="1" applyBorder="1"/>
    <xf numFmtId="166" fontId="26" fillId="0" borderId="6" xfId="1" applyNumberFormat="1" applyFont="1" applyBorder="1"/>
    <xf numFmtId="168" fontId="26" fillId="0" borderId="6" xfId="1" applyNumberFormat="1" applyFont="1" applyBorder="1"/>
    <xf numFmtId="166" fontId="26" fillId="0" borderId="7" xfId="1" applyNumberFormat="1" applyFont="1" applyBorder="1"/>
    <xf numFmtId="168" fontId="26" fillId="0" borderId="7" xfId="1" applyNumberFormat="1" applyFont="1" applyBorder="1"/>
    <xf numFmtId="166" fontId="44" fillId="0" borderId="22" xfId="1" applyNumberFormat="1" applyFont="1" applyBorder="1"/>
    <xf numFmtId="166" fontId="44" fillId="0" borderId="8" xfId="1" applyNumberFormat="1" applyFont="1" applyBorder="1"/>
    <xf numFmtId="166" fontId="44" fillId="0" borderId="9" xfId="1" applyNumberFormat="1" applyFont="1" applyBorder="1"/>
    <xf numFmtId="168" fontId="44" fillId="0" borderId="9" xfId="1" applyNumberFormat="1" applyFont="1" applyBorder="1"/>
    <xf numFmtId="166" fontId="44" fillId="0" borderId="10" xfId="1" applyNumberFormat="1" applyFont="1" applyBorder="1"/>
    <xf numFmtId="168" fontId="44" fillId="0" borderId="10" xfId="1" applyNumberFormat="1" applyFont="1" applyBorder="1"/>
    <xf numFmtId="166" fontId="26" fillId="0" borderId="0" xfId="1" applyNumberFormat="1" applyFont="1"/>
    <xf numFmtId="168" fontId="26" fillId="0" borderId="0" xfId="1" applyNumberFormat="1" applyFont="1"/>
    <xf numFmtId="166" fontId="26" fillId="0" borderId="1" xfId="1" applyNumberFormat="1" applyFont="1" applyBorder="1"/>
    <xf numFmtId="166" fontId="26" fillId="0" borderId="2" xfId="1" applyNumberFormat="1" applyFont="1" applyBorder="1"/>
    <xf numFmtId="166" fontId="26" fillId="0" borderId="3" xfId="1" applyNumberFormat="1" applyFont="1" applyBorder="1"/>
    <xf numFmtId="168" fontId="26" fillId="0" borderId="3" xfId="1" applyNumberFormat="1" applyFont="1" applyBorder="1"/>
    <xf numFmtId="166" fontId="26" fillId="0" borderId="45" xfId="1" applyNumberFormat="1" applyFont="1" applyBorder="1"/>
    <xf numFmtId="168" fontId="26" fillId="0" borderId="45" xfId="1" applyNumberFormat="1" applyFont="1" applyBorder="1"/>
    <xf numFmtId="166" fontId="44" fillId="0" borderId="0" xfId="1" applyNumberFormat="1" applyFont="1" applyBorder="1"/>
    <xf numFmtId="168" fontId="26" fillId="0" borderId="0" xfId="1" applyNumberFormat="1" applyFont="1" applyBorder="1"/>
    <xf numFmtId="168" fontId="26" fillId="0" borderId="9" xfId="1" applyNumberFormat="1" applyFont="1" applyBorder="1"/>
    <xf numFmtId="168" fontId="26" fillId="0" borderId="10" xfId="1" applyNumberFormat="1" applyFont="1" applyBorder="1"/>
    <xf numFmtId="166" fontId="44" fillId="0" borderId="4" xfId="1" applyNumberFormat="1" applyFont="1" applyBorder="1"/>
    <xf numFmtId="166" fontId="44" fillId="0" borderId="5" xfId="1" applyNumberFormat="1" applyFont="1" applyBorder="1"/>
    <xf numFmtId="166" fontId="44" fillId="0" borderId="6" xfId="1" applyNumberFormat="1" applyFont="1" applyBorder="1"/>
    <xf numFmtId="168" fontId="44" fillId="0" borderId="6" xfId="1" applyNumberFormat="1" applyFont="1" applyBorder="1"/>
    <xf numFmtId="166" fontId="44" fillId="0" borderId="7" xfId="1" applyNumberFormat="1" applyFont="1" applyBorder="1"/>
    <xf numFmtId="168" fontId="44" fillId="0" borderId="7" xfId="1" applyNumberFormat="1" applyFont="1" applyBorder="1"/>
    <xf numFmtId="166" fontId="44" fillId="0" borderId="20" xfId="1" applyNumberFormat="1" applyFont="1" applyBorder="1" applyAlignment="1"/>
    <xf numFmtId="166" fontId="44" fillId="0" borderId="5" xfId="1" applyNumberFormat="1" applyFont="1" applyBorder="1" applyAlignment="1">
      <alignment horizontal="center"/>
    </xf>
    <xf numFmtId="166" fontId="44" fillId="0" borderId="6" xfId="1" applyNumberFormat="1" applyFont="1" applyBorder="1" applyAlignment="1">
      <alignment horizontal="center"/>
    </xf>
    <xf numFmtId="166" fontId="44" fillId="0" borderId="7" xfId="1" applyNumberFormat="1" applyFont="1" applyBorder="1" applyAlignment="1">
      <alignment horizontal="center"/>
    </xf>
    <xf numFmtId="0" fontId="44" fillId="0" borderId="0" xfId="0" applyFont="1" applyBorder="1" applyAlignment="1">
      <alignment horizontal="right"/>
    </xf>
    <xf numFmtId="0" fontId="26" fillId="0" borderId="1" xfId="0" applyFont="1" applyBorder="1" applyAlignment="1">
      <alignment wrapText="1"/>
    </xf>
    <xf numFmtId="3" fontId="26" fillId="0" borderId="46" xfId="0" applyNumberFormat="1" applyFont="1" applyBorder="1" applyAlignment="1">
      <alignment vertical="center"/>
    </xf>
    <xf numFmtId="167" fontId="26" fillId="0" borderId="3" xfId="0" applyNumberFormat="1" applyFont="1" applyBorder="1" applyAlignment="1" applyProtection="1">
      <alignment vertical="center"/>
    </xf>
    <xf numFmtId="3" fontId="26" fillId="0" borderId="3" xfId="0" applyNumberFormat="1" applyFont="1" applyBorder="1" applyAlignment="1">
      <alignment vertical="center"/>
    </xf>
    <xf numFmtId="3" fontId="26" fillId="0" borderId="45" xfId="0" applyNumberFormat="1" applyFont="1" applyBorder="1" applyAlignment="1">
      <alignment vertical="center"/>
    </xf>
    <xf numFmtId="167" fontId="26" fillId="0" borderId="72" xfId="0" applyNumberFormat="1" applyFont="1" applyBorder="1" applyAlignment="1" applyProtection="1">
      <alignment vertical="center"/>
    </xf>
    <xf numFmtId="3" fontId="26" fillId="0" borderId="32" xfId="0" applyNumberFormat="1" applyFont="1" applyBorder="1" applyAlignment="1">
      <alignment vertical="center"/>
    </xf>
    <xf numFmtId="167" fontId="26" fillId="0" borderId="6" xfId="0" applyNumberFormat="1" applyFont="1" applyBorder="1" applyAlignment="1" applyProtection="1">
      <alignment vertical="center"/>
    </xf>
    <xf numFmtId="3" fontId="26" fillId="0" borderId="6" xfId="0" applyNumberFormat="1" applyFont="1" applyBorder="1" applyAlignment="1">
      <alignment vertical="center"/>
    </xf>
    <xf numFmtId="3" fontId="26" fillId="0" borderId="7" xfId="0" applyNumberFormat="1" applyFont="1" applyBorder="1" applyAlignment="1">
      <alignment vertical="center"/>
    </xf>
    <xf numFmtId="167" fontId="26" fillId="0" borderId="48" xfId="0" applyNumberFormat="1" applyFont="1" applyBorder="1" applyAlignment="1" applyProtection="1">
      <alignment vertical="center"/>
    </xf>
    <xf numFmtId="0" fontId="44" fillId="0" borderId="22" xfId="0" applyFont="1" applyBorder="1" applyAlignment="1">
      <alignment vertical="center" wrapText="1"/>
    </xf>
    <xf numFmtId="3" fontId="44" fillId="0" borderId="34" xfId="0" applyNumberFormat="1" applyFont="1" applyBorder="1" applyAlignment="1">
      <alignment vertical="center"/>
    </xf>
    <xf numFmtId="167" fontId="44" fillId="0" borderId="9" xfId="0" applyNumberFormat="1" applyFont="1" applyBorder="1" applyAlignment="1" applyProtection="1">
      <alignment vertical="center"/>
    </xf>
    <xf numFmtId="3" fontId="44" fillId="0" borderId="9" xfId="0" applyNumberFormat="1" applyFont="1" applyBorder="1" applyAlignment="1">
      <alignment vertical="center"/>
    </xf>
    <xf numFmtId="3" fontId="44" fillId="0" borderId="10" xfId="0" applyNumberFormat="1" applyFont="1" applyBorder="1" applyAlignment="1">
      <alignment vertical="center"/>
    </xf>
    <xf numFmtId="167" fontId="44" fillId="0" borderId="43" xfId="0" applyNumberFormat="1" applyFont="1" applyBorder="1" applyAlignment="1" applyProtection="1">
      <alignment vertical="center"/>
    </xf>
    <xf numFmtId="0" fontId="44" fillId="0" borderId="40" xfId="0" applyFont="1" applyBorder="1" applyAlignment="1">
      <alignment horizontal="center" vertical="center"/>
    </xf>
    <xf numFmtId="0" fontId="44" fillId="0" borderId="38" xfId="0" applyFont="1" applyBorder="1" applyAlignment="1">
      <alignment horizontal="center" vertical="center"/>
    </xf>
    <xf numFmtId="0" fontId="44" fillId="0" borderId="18" xfId="0" applyFont="1" applyBorder="1" applyAlignment="1">
      <alignment vertical="center"/>
    </xf>
    <xf numFmtId="0" fontId="44" fillId="0" borderId="18" xfId="0" applyFont="1" applyBorder="1" applyAlignment="1">
      <alignment horizontal="center" vertical="center"/>
    </xf>
    <xf numFmtId="165" fontId="44" fillId="0" borderId="18" xfId="0" applyNumberFormat="1" applyFont="1" applyBorder="1" applyAlignment="1">
      <alignment horizontal="center" vertical="center" wrapText="1"/>
    </xf>
    <xf numFmtId="0" fontId="44" fillId="0" borderId="19" xfId="0" applyFont="1" applyBorder="1" applyAlignment="1">
      <alignment horizontal="center" vertical="center"/>
    </xf>
    <xf numFmtId="165" fontId="44" fillId="0" borderId="71" xfId="0" applyNumberFormat="1" applyFont="1" applyBorder="1" applyAlignment="1">
      <alignment horizontal="center" vertical="center" wrapText="1"/>
    </xf>
    <xf numFmtId="0" fontId="26" fillId="0" borderId="4" xfId="0" applyFont="1" applyBorder="1" applyAlignment="1">
      <alignment vertical="center" wrapText="1"/>
    </xf>
    <xf numFmtId="166" fontId="22" fillId="0" borderId="6" xfId="0" applyNumberFormat="1" applyFont="1" applyFill="1" applyBorder="1" applyAlignment="1">
      <alignment wrapText="1"/>
    </xf>
    <xf numFmtId="0" fontId="25" fillId="0" borderId="0" xfId="3" applyAlignment="1">
      <alignment wrapText="1"/>
    </xf>
    <xf numFmtId="0" fontId="25" fillId="0" borderId="0" xfId="3"/>
    <xf numFmtId="0" fontId="7" fillId="0" borderId="0" xfId="0" applyFont="1" applyBorder="1" applyAlignment="1">
      <alignment horizontal="left" wrapText="1"/>
    </xf>
    <xf numFmtId="0" fontId="4" fillId="0" borderId="0" xfId="0" applyFont="1" applyBorder="1" applyAlignment="1"/>
    <xf numFmtId="0" fontId="46" fillId="0" borderId="0" xfId="0" applyFont="1"/>
    <xf numFmtId="0" fontId="0" fillId="0" borderId="0" xfId="0" applyFont="1"/>
    <xf numFmtId="0" fontId="3" fillId="0" borderId="0" xfId="0" applyFont="1" applyBorder="1" applyAlignment="1">
      <alignment horizontal="left" wrapText="1"/>
    </xf>
    <xf numFmtId="0" fontId="4" fillId="0" borderId="72" xfId="0" applyFont="1" applyBorder="1" applyAlignment="1">
      <alignment horizontal="center"/>
    </xf>
    <xf numFmtId="0" fontId="3" fillId="0" borderId="69" xfId="0" applyFont="1" applyBorder="1" applyAlignment="1">
      <alignment wrapText="1"/>
    </xf>
    <xf numFmtId="0" fontId="4" fillId="0" borderId="48" xfId="0" applyFont="1" applyBorder="1" applyAlignment="1">
      <alignment horizontal="center"/>
    </xf>
    <xf numFmtId="165" fontId="4" fillId="0" borderId="40" xfId="0" applyNumberFormat="1" applyFont="1" applyBorder="1" applyAlignment="1">
      <alignment horizontal="center" wrapText="1"/>
    </xf>
    <xf numFmtId="165" fontId="4" fillId="0" borderId="34" xfId="0" applyNumberFormat="1" applyFont="1" applyBorder="1" applyAlignment="1">
      <alignment horizontal="center"/>
    </xf>
    <xf numFmtId="165" fontId="4" fillId="0" borderId="9" xfId="0" applyNumberFormat="1" applyFont="1" applyBorder="1" applyAlignment="1">
      <alignment horizontal="center" wrapText="1"/>
    </xf>
    <xf numFmtId="0" fontId="4" fillId="0" borderId="9" xfId="0" applyFont="1" applyBorder="1" applyAlignment="1">
      <alignment horizontal="center"/>
    </xf>
    <xf numFmtId="0" fontId="4" fillId="0" borderId="9" xfId="0" applyFont="1" applyBorder="1" applyAlignment="1">
      <alignment horizontal="center" wrapText="1"/>
    </xf>
    <xf numFmtId="165" fontId="4" fillId="0" borderId="10" xfId="0" applyNumberFormat="1" applyFont="1" applyBorder="1" applyAlignment="1">
      <alignment horizontal="center" wrapText="1"/>
    </xf>
    <xf numFmtId="165" fontId="4" fillId="0" borderId="8" xfId="0" applyNumberFormat="1" applyFont="1" applyBorder="1" applyAlignment="1">
      <alignment horizontal="center"/>
    </xf>
    <xf numFmtId="165" fontId="4" fillId="0" borderId="43" xfId="0" applyNumberFormat="1" applyFont="1" applyBorder="1" applyAlignment="1">
      <alignment horizontal="center" wrapText="1"/>
    </xf>
    <xf numFmtId="165" fontId="4" fillId="0" borderId="8" xfId="0" applyNumberFormat="1" applyFont="1" applyBorder="1" applyAlignment="1">
      <alignment horizontal="center" wrapText="1"/>
    </xf>
    <xf numFmtId="165" fontId="4" fillId="0" borderId="9" xfId="0" applyNumberFormat="1" applyFont="1" applyBorder="1" applyAlignment="1">
      <alignment horizontal="center"/>
    </xf>
    <xf numFmtId="0" fontId="4" fillId="0" borderId="36" xfId="0" applyFont="1" applyBorder="1" applyAlignment="1">
      <alignment wrapText="1"/>
    </xf>
    <xf numFmtId="167" fontId="47" fillId="0" borderId="12" xfId="0" applyNumberFormat="1" applyFont="1" applyBorder="1"/>
    <xf numFmtId="167" fontId="47" fillId="0" borderId="13" xfId="0" applyNumberFormat="1" applyFont="1" applyBorder="1"/>
    <xf numFmtId="3" fontId="4" fillId="0" borderId="11" xfId="0" applyNumberFormat="1" applyFont="1" applyBorder="1"/>
    <xf numFmtId="3" fontId="4" fillId="0" borderId="75" xfId="0" applyNumberFormat="1" applyFont="1" applyBorder="1"/>
    <xf numFmtId="170" fontId="46" fillId="0" borderId="0" xfId="1" applyNumberFormat="1" applyFont="1"/>
    <xf numFmtId="3" fontId="46" fillId="0" borderId="0" xfId="0" applyNumberFormat="1" applyFont="1"/>
    <xf numFmtId="167" fontId="48" fillId="0" borderId="6" xfId="0" applyNumberFormat="1" applyFont="1" applyBorder="1"/>
    <xf numFmtId="167" fontId="48" fillId="0" borderId="7" xfId="0" applyNumberFormat="1" applyFont="1" applyBorder="1"/>
    <xf numFmtId="3" fontId="5" fillId="0" borderId="5" xfId="0" applyNumberFormat="1" applyFont="1" applyBorder="1"/>
    <xf numFmtId="3" fontId="5" fillId="0" borderId="48" xfId="0" applyNumberFormat="1" applyFont="1" applyBorder="1"/>
    <xf numFmtId="3" fontId="0" fillId="0" borderId="0" xfId="0" applyNumberFormat="1" applyFont="1"/>
    <xf numFmtId="167" fontId="47" fillId="0" borderId="6" xfId="0" applyNumberFormat="1" applyFont="1" applyBorder="1"/>
    <xf numFmtId="167" fontId="47" fillId="0" borderId="7" xfId="0" applyNumberFormat="1" applyFont="1" applyBorder="1"/>
    <xf numFmtId="3" fontId="4" fillId="0" borderId="5" xfId="0" applyNumberFormat="1" applyFont="1" applyBorder="1"/>
    <xf numFmtId="3" fontId="4" fillId="0" borderId="48" xfId="0" applyNumberFormat="1" applyFont="1" applyBorder="1"/>
    <xf numFmtId="165" fontId="5" fillId="0" borderId="4" xfId="0" applyNumberFormat="1" applyFont="1" applyFill="1" applyBorder="1" applyAlignment="1">
      <alignment horizontal="justify" vertical="center" wrapText="1"/>
    </xf>
    <xf numFmtId="3" fontId="5" fillId="0" borderId="32" xfId="0" applyNumberFormat="1" applyFont="1" applyFill="1" applyBorder="1"/>
    <xf numFmtId="3" fontId="5" fillId="0" borderId="6" xfId="0" applyNumberFormat="1" applyFont="1" applyFill="1" applyBorder="1"/>
    <xf numFmtId="3" fontId="5" fillId="0" borderId="5" xfId="0" applyNumberFormat="1" applyFont="1" applyFill="1" applyBorder="1"/>
    <xf numFmtId="3" fontId="5" fillId="0" borderId="48" xfId="0" applyNumberFormat="1" applyFont="1" applyFill="1" applyBorder="1"/>
    <xf numFmtId="165" fontId="4" fillId="0" borderId="4" xfId="0" applyNumberFormat="1" applyFont="1" applyBorder="1" applyAlignment="1">
      <alignment horizontal="justify" vertical="center" wrapText="1"/>
    </xf>
    <xf numFmtId="165" fontId="5" fillId="0" borderId="4" xfId="0" applyNumberFormat="1" applyFont="1" applyBorder="1" applyAlignment="1">
      <alignment wrapText="1"/>
    </xf>
    <xf numFmtId="0" fontId="49" fillId="0" borderId="58" xfId="0" applyFont="1" applyBorder="1" applyAlignment="1">
      <alignment wrapText="1"/>
    </xf>
    <xf numFmtId="3" fontId="49" fillId="0" borderId="66" xfId="0" applyNumberFormat="1" applyFont="1" applyBorder="1"/>
    <xf numFmtId="167" fontId="48" fillId="0" borderId="15" xfId="0" applyNumberFormat="1" applyFont="1" applyBorder="1"/>
    <xf numFmtId="3" fontId="49" fillId="0" borderId="15" xfId="0" applyNumberFormat="1" applyFont="1" applyBorder="1"/>
    <xf numFmtId="3" fontId="5" fillId="0" borderId="15" xfId="0" applyNumberFormat="1" applyFont="1" applyBorder="1"/>
    <xf numFmtId="167" fontId="48" fillId="0" borderId="16" xfId="0" applyNumberFormat="1" applyFont="1" applyBorder="1"/>
    <xf numFmtId="3" fontId="49" fillId="0" borderId="14" xfId="0" applyNumberFormat="1" applyFont="1" applyBorder="1"/>
    <xf numFmtId="3" fontId="49" fillId="0" borderId="76" xfId="0" applyNumberFormat="1" applyFont="1" applyBorder="1"/>
    <xf numFmtId="0" fontId="1" fillId="0" borderId="0" xfId="0" applyFont="1"/>
    <xf numFmtId="0" fontId="4" fillId="0" borderId="40" xfId="0" applyFont="1" applyBorder="1" applyAlignment="1">
      <alignment wrapText="1"/>
    </xf>
    <xf numFmtId="3" fontId="4" fillId="0" borderId="38" xfId="0" applyNumberFormat="1" applyFont="1" applyBorder="1"/>
    <xf numFmtId="167" fontId="47" fillId="0" borderId="18" xfId="0" applyNumberFormat="1" applyFont="1" applyBorder="1"/>
    <xf numFmtId="3" fontId="4" fillId="0" borderId="18" xfId="0" applyNumberFormat="1" applyFont="1" applyBorder="1"/>
    <xf numFmtId="167" fontId="47" fillId="0" borderId="19" xfId="0" applyNumberFormat="1" applyFont="1" applyBorder="1"/>
    <xf numFmtId="3" fontId="4" fillId="0" borderId="17" xfId="0" applyNumberFormat="1" applyFont="1" applyBorder="1"/>
    <xf numFmtId="3" fontId="47" fillId="0" borderId="18" xfId="0" applyNumberFormat="1" applyFont="1" applyBorder="1"/>
    <xf numFmtId="3" fontId="4" fillId="0" borderId="71" xfId="0" applyNumberFormat="1" applyFont="1" applyBorder="1"/>
    <xf numFmtId="3" fontId="49" fillId="0" borderId="0" xfId="0" applyNumberFormat="1" applyFont="1" applyBorder="1"/>
    <xf numFmtId="165" fontId="50" fillId="0" borderId="4" xfId="0" applyNumberFormat="1" applyFont="1" applyBorder="1" applyAlignment="1">
      <alignment horizontal="justify" vertical="center" wrapText="1"/>
    </xf>
    <xf numFmtId="0" fontId="0" fillId="0" borderId="0" xfId="0" applyFont="1" applyAlignment="1">
      <alignment vertical="center"/>
    </xf>
    <xf numFmtId="3" fontId="0" fillId="0" borderId="0" xfId="0" applyNumberFormat="1" applyFont="1" applyAlignment="1">
      <alignment vertical="center"/>
    </xf>
    <xf numFmtId="3" fontId="49" fillId="0" borderId="0" xfId="0" applyNumberFormat="1" applyFont="1" applyBorder="1" applyAlignment="1">
      <alignment vertical="center"/>
    </xf>
    <xf numFmtId="3" fontId="42" fillId="0" borderId="5" xfId="0" applyNumberFormat="1" applyFont="1" applyBorder="1" applyAlignment="1">
      <alignment vertical="center"/>
    </xf>
    <xf numFmtId="0" fontId="50" fillId="0" borderId="4" xfId="0" applyFont="1" applyBorder="1" applyAlignment="1">
      <alignment vertical="center" wrapText="1"/>
    </xf>
    <xf numFmtId="3" fontId="0" fillId="0" borderId="0" xfId="0" applyNumberFormat="1" applyFont="1" applyBorder="1" applyAlignment="1">
      <alignment vertical="center"/>
    </xf>
    <xf numFmtId="0" fontId="50" fillId="0" borderId="36" xfId="0" applyFont="1" applyBorder="1" applyAlignment="1">
      <alignment vertical="center" wrapText="1"/>
    </xf>
    <xf numFmtId="3" fontId="42" fillId="0" borderId="11" xfId="0" applyNumberFormat="1" applyFont="1" applyBorder="1" applyAlignment="1">
      <alignment vertical="center"/>
    </xf>
    <xf numFmtId="0" fontId="51" fillId="4" borderId="30" xfId="0" applyFont="1" applyFill="1" applyBorder="1" applyAlignment="1">
      <alignment horizontal="center" vertical="center" textRotation="135"/>
    </xf>
    <xf numFmtId="0" fontId="51" fillId="4" borderId="30" xfId="0" applyFont="1" applyFill="1" applyBorder="1" applyAlignment="1">
      <alignment horizontal="center" textRotation="135"/>
    </xf>
    <xf numFmtId="165" fontId="4" fillId="0" borderId="32" xfId="0" applyNumberFormat="1" applyFont="1" applyBorder="1" applyAlignment="1">
      <alignment horizontal="center"/>
    </xf>
    <xf numFmtId="165" fontId="4" fillId="0" borderId="6" xfId="0" applyNumberFormat="1" applyFont="1" applyBorder="1" applyAlignment="1">
      <alignment horizontal="center"/>
    </xf>
    <xf numFmtId="0" fontId="4" fillId="0" borderId="6" xfId="0" applyFont="1" applyBorder="1" applyAlignment="1">
      <alignment horizontal="center"/>
    </xf>
    <xf numFmtId="0" fontId="4" fillId="0" borderId="7" xfId="0" applyFont="1" applyBorder="1" applyAlignment="1">
      <alignment horizontal="center"/>
    </xf>
    <xf numFmtId="0" fontId="4" fillId="0" borderId="46" xfId="0" applyFont="1" applyBorder="1" applyAlignment="1">
      <alignment horizontal="center"/>
    </xf>
    <xf numFmtId="0" fontId="4" fillId="0" borderId="3" xfId="0" applyFont="1" applyBorder="1" applyAlignment="1">
      <alignment horizontal="center"/>
    </xf>
    <xf numFmtId="0" fontId="4" fillId="0" borderId="45" xfId="0" applyFont="1" applyBorder="1" applyAlignment="1">
      <alignment horizontal="center"/>
    </xf>
    <xf numFmtId="0" fontId="4" fillId="0" borderId="2" xfId="0" applyFont="1" applyBorder="1" applyAlignment="1">
      <alignment horizontal="center"/>
    </xf>
    <xf numFmtId="165" fontId="4" fillId="0" borderId="46" xfId="0" applyNumberFormat="1" applyFont="1" applyBorder="1" applyAlignment="1">
      <alignment horizontal="center"/>
    </xf>
    <xf numFmtId="165" fontId="4" fillId="0" borderId="3" xfId="0" applyNumberFormat="1" applyFont="1" applyBorder="1" applyAlignment="1">
      <alignment horizontal="center"/>
    </xf>
    <xf numFmtId="165" fontId="4" fillId="0" borderId="51" xfId="0" applyNumberFormat="1" applyFont="1" applyBorder="1" applyAlignment="1">
      <alignment horizontal="center"/>
    </xf>
    <xf numFmtId="0" fontId="4" fillId="0" borderId="27" xfId="0" applyFont="1" applyBorder="1" applyAlignment="1">
      <alignment horizontal="center"/>
    </xf>
    <xf numFmtId="0" fontId="4" fillId="0" borderId="29" xfId="0" applyFont="1" applyBorder="1" applyAlignment="1">
      <alignment horizontal="center"/>
    </xf>
    <xf numFmtId="0" fontId="4" fillId="0" borderId="65" xfId="0" applyFont="1" applyBorder="1" applyAlignment="1">
      <alignment horizontal="center"/>
    </xf>
    <xf numFmtId="165" fontId="4" fillId="0" borderId="5" xfId="0" applyNumberFormat="1" applyFont="1" applyBorder="1" applyAlignment="1">
      <alignment horizontal="center"/>
    </xf>
    <xf numFmtId="0" fontId="4" fillId="0" borderId="0" xfId="0" applyFont="1" applyBorder="1" applyAlignment="1">
      <alignment horizontal="center"/>
    </xf>
    <xf numFmtId="0" fontId="19" fillId="0" borderId="0" xfId="0" applyFont="1" applyFill="1" applyAlignment="1">
      <alignment horizontal="center" vertical="center" wrapText="1"/>
    </xf>
    <xf numFmtId="0" fontId="19" fillId="0" borderId="23" xfId="0" applyFont="1" applyFill="1" applyBorder="1" applyAlignment="1">
      <alignment horizontal="center" vertical="center" wrapText="1"/>
    </xf>
    <xf numFmtId="165" fontId="3" fillId="0" borderId="41" xfId="0" applyNumberFormat="1" applyFont="1" applyBorder="1" applyAlignment="1">
      <alignment horizontal="center"/>
    </xf>
    <xf numFmtId="165" fontId="3" fillId="0" borderId="2" xfId="0" applyNumberFormat="1" applyFont="1" applyBorder="1" applyAlignment="1">
      <alignment horizontal="center"/>
    </xf>
    <xf numFmtId="0" fontId="3" fillId="0" borderId="54" xfId="0" applyFont="1" applyBorder="1" applyAlignment="1">
      <alignment horizontal="center"/>
    </xf>
    <xf numFmtId="0" fontId="3" fillId="0" borderId="72" xfId="0" applyFont="1" applyBorder="1" applyAlignment="1">
      <alignment horizontal="center"/>
    </xf>
    <xf numFmtId="0" fontId="6" fillId="0" borderId="62" xfId="0" applyFont="1" applyBorder="1" applyAlignment="1">
      <alignment horizontal="center"/>
    </xf>
    <xf numFmtId="0" fontId="6" fillId="0" borderId="70" xfId="0" applyFont="1" applyBorder="1" applyAlignment="1">
      <alignment horizontal="center"/>
    </xf>
    <xf numFmtId="0" fontId="6" fillId="0" borderId="71" xfId="0" applyFont="1" applyBorder="1" applyAlignment="1">
      <alignment horizontal="center"/>
    </xf>
    <xf numFmtId="165" fontId="3" fillId="0" borderId="54" xfId="0" applyNumberFormat="1" applyFont="1" applyBorder="1" applyAlignment="1">
      <alignment horizontal="center"/>
    </xf>
    <xf numFmtId="0" fontId="44" fillId="0" borderId="0" xfId="0" applyFont="1" applyAlignment="1">
      <alignment horizontal="center"/>
    </xf>
    <xf numFmtId="0" fontId="42" fillId="0" borderId="0" xfId="0" applyFont="1" applyFill="1" applyAlignment="1">
      <alignment horizontal="center" vertical="center" wrapText="1"/>
    </xf>
    <xf numFmtId="0" fontId="42" fillId="0" borderId="23" xfId="0" applyFont="1" applyFill="1" applyBorder="1" applyAlignment="1">
      <alignment horizontal="center" vertical="center" wrapText="1"/>
    </xf>
    <xf numFmtId="0" fontId="24" fillId="0" borderId="70" xfId="0" applyFont="1" applyFill="1" applyBorder="1" applyAlignment="1">
      <alignment horizontal="center"/>
    </xf>
    <xf numFmtId="0" fontId="24" fillId="0" borderId="44" xfId="0" applyFont="1" applyBorder="1" applyAlignment="1">
      <alignment horizontal="center"/>
    </xf>
    <xf numFmtId="0" fontId="24" fillId="0" borderId="23" xfId="0" applyFont="1" applyBorder="1" applyAlignment="1">
      <alignment horizontal="center"/>
    </xf>
    <xf numFmtId="0" fontId="24" fillId="0" borderId="0" xfId="0" applyFont="1" applyBorder="1" applyAlignment="1">
      <alignment horizontal="center"/>
    </xf>
    <xf numFmtId="0" fontId="4" fillId="0" borderId="0" xfId="0" applyFont="1" applyFill="1" applyBorder="1" applyAlignment="1">
      <alignment horizontal="center"/>
    </xf>
    <xf numFmtId="0" fontId="24" fillId="0" borderId="0" xfId="0" applyFont="1" applyFill="1" applyBorder="1" applyAlignment="1">
      <alignment horizontal="center"/>
    </xf>
    <xf numFmtId="0" fontId="24" fillId="0" borderId="70" xfId="0" applyFont="1" applyBorder="1" applyAlignment="1">
      <alignment horizontal="center"/>
    </xf>
    <xf numFmtId="0" fontId="4" fillId="2" borderId="46" xfId="0" applyFont="1" applyFill="1" applyBorder="1" applyAlignment="1">
      <alignment horizontal="center"/>
    </xf>
    <xf numFmtId="0" fontId="4" fillId="2" borderId="3" xfId="0" applyFont="1" applyFill="1" applyBorder="1" applyAlignment="1">
      <alignment horizontal="center"/>
    </xf>
    <xf numFmtId="0" fontId="4" fillId="2" borderId="45" xfId="0" applyFont="1" applyFill="1" applyBorder="1" applyAlignment="1">
      <alignment horizontal="center"/>
    </xf>
    <xf numFmtId="0" fontId="4" fillId="2" borderId="41" xfId="0" applyFont="1" applyFill="1" applyBorder="1" applyAlignment="1">
      <alignment horizontal="center"/>
    </xf>
    <xf numFmtId="0" fontId="4" fillId="2" borderId="54" xfId="0" applyFont="1" applyFill="1" applyBorder="1" applyAlignment="1">
      <alignment horizontal="center"/>
    </xf>
    <xf numFmtId="0" fontId="4" fillId="2" borderId="72" xfId="0" applyFont="1" applyFill="1" applyBorder="1" applyAlignment="1">
      <alignment horizontal="center"/>
    </xf>
    <xf numFmtId="0" fontId="4" fillId="0" borderId="0" xfId="0" applyFont="1" applyAlignment="1">
      <alignment horizontal="center"/>
    </xf>
    <xf numFmtId="0" fontId="4" fillId="0" borderId="23" xfId="0" applyFont="1" applyBorder="1" applyAlignment="1">
      <alignment horizontal="center"/>
    </xf>
    <xf numFmtId="0" fontId="6" fillId="0" borderId="0" xfId="0" applyFont="1" applyAlignment="1">
      <alignment horizontal="center"/>
    </xf>
    <xf numFmtId="0" fontId="9" fillId="0" borderId="23" xfId="0" applyFont="1" applyBorder="1" applyAlignment="1">
      <alignment horizontal="center"/>
    </xf>
    <xf numFmtId="0" fontId="10" fillId="0" borderId="0" xfId="0" applyFont="1" applyAlignment="1">
      <alignment horizontal="center"/>
    </xf>
    <xf numFmtId="0" fontId="7" fillId="0" borderId="0" xfId="0" applyFont="1" applyAlignment="1">
      <alignment horizontal="center"/>
    </xf>
    <xf numFmtId="166" fontId="44" fillId="0" borderId="2" xfId="1" applyNumberFormat="1" applyFont="1" applyBorder="1" applyAlignment="1">
      <alignment horizontal="center"/>
    </xf>
    <xf numFmtId="166" fontId="44" fillId="0" borderId="3" xfId="1" applyNumberFormat="1" applyFont="1" applyBorder="1" applyAlignment="1">
      <alignment horizontal="center"/>
    </xf>
    <xf numFmtId="166" fontId="44" fillId="0" borderId="45" xfId="1" applyNumberFormat="1" applyFont="1" applyBorder="1" applyAlignment="1">
      <alignment horizontal="center"/>
    </xf>
    <xf numFmtId="166" fontId="44" fillId="0" borderId="0" xfId="1" applyNumberFormat="1" applyFont="1" applyAlignment="1">
      <alignment horizontal="center"/>
    </xf>
    <xf numFmtId="166" fontId="44" fillId="0" borderId="23" xfId="1" applyNumberFormat="1" applyFont="1" applyBorder="1" applyAlignment="1">
      <alignment horizontal="center"/>
    </xf>
    <xf numFmtId="0" fontId="20" fillId="0" borderId="0" xfId="0" applyFont="1" applyBorder="1" applyAlignment="1">
      <alignment horizontal="center" vertical="center" wrapText="1"/>
    </xf>
    <xf numFmtId="0" fontId="20" fillId="0" borderId="23" xfId="0" applyFont="1" applyBorder="1" applyAlignment="1">
      <alignment horizontal="center" vertical="center" wrapText="1"/>
    </xf>
    <xf numFmtId="10" fontId="21" fillId="0" borderId="3" xfId="0" applyNumberFormat="1" applyFont="1" applyBorder="1" applyAlignment="1">
      <alignment horizontal="center" vertical="center"/>
    </xf>
    <xf numFmtId="10" fontId="21" fillId="0" borderId="15" xfId="0" applyNumberFormat="1" applyFont="1" applyBorder="1" applyAlignment="1">
      <alignment horizontal="center" vertical="center"/>
    </xf>
    <xf numFmtId="0" fontId="21" fillId="0" borderId="46" xfId="0" applyFont="1" applyBorder="1" applyAlignment="1">
      <alignment horizontal="center" vertical="center" wrapText="1"/>
    </xf>
    <xf numFmtId="0" fontId="21" fillId="0" borderId="34" xfId="0" applyFont="1" applyBorder="1" applyAlignment="1">
      <alignment horizontal="center" vertical="center" wrapText="1"/>
    </xf>
    <xf numFmtId="10" fontId="21" fillId="0" borderId="3" xfId="0" applyNumberFormat="1" applyFont="1" applyBorder="1" applyAlignment="1">
      <alignment horizontal="center" vertical="center" wrapText="1"/>
    </xf>
    <xf numFmtId="10" fontId="21" fillId="0" borderId="15" xfId="0" applyNumberFormat="1" applyFont="1" applyBorder="1" applyAlignment="1">
      <alignment horizontal="center" vertical="center" wrapText="1"/>
    </xf>
    <xf numFmtId="0" fontId="18" fillId="0" borderId="45" xfId="0" applyFont="1" applyBorder="1" applyAlignment="1">
      <alignment horizontal="center" vertical="center"/>
    </xf>
    <xf numFmtId="0" fontId="18" fillId="0" borderId="16" xfId="0" applyFont="1" applyBorder="1" applyAlignment="1">
      <alignment horizontal="center" vertical="center"/>
    </xf>
    <xf numFmtId="0" fontId="21" fillId="0" borderId="29" xfId="0" applyFont="1" applyBorder="1" applyAlignment="1">
      <alignment horizontal="center" wrapText="1"/>
    </xf>
    <xf numFmtId="0" fontId="21" fillId="0" borderId="67" xfId="0" applyFont="1" applyBorder="1" applyAlignment="1">
      <alignment horizontal="center" wrapText="1"/>
    </xf>
    <xf numFmtId="0" fontId="21" fillId="0" borderId="37" xfId="0" applyFont="1" applyBorder="1" applyAlignment="1">
      <alignment horizontal="center" wrapText="1"/>
    </xf>
    <xf numFmtId="0" fontId="18" fillId="0" borderId="10" xfId="0" applyFont="1" applyBorder="1" applyAlignment="1">
      <alignment horizontal="center" vertical="center"/>
    </xf>
    <xf numFmtId="10" fontId="21" fillId="0" borderId="51" xfId="0" applyNumberFormat="1" applyFont="1" applyBorder="1" applyAlignment="1">
      <alignment horizontal="center" vertical="center"/>
    </xf>
    <xf numFmtId="10" fontId="21" fillId="0" borderId="60" xfId="0" applyNumberFormat="1" applyFont="1" applyBorder="1" applyAlignment="1">
      <alignment horizontal="center" vertical="center"/>
    </xf>
    <xf numFmtId="0" fontId="21" fillId="0" borderId="66" xfId="0" applyFont="1" applyBorder="1" applyAlignment="1">
      <alignment horizontal="center" vertical="center" wrapText="1"/>
    </xf>
    <xf numFmtId="0" fontId="22" fillId="0" borderId="0" xfId="0" applyFont="1" applyBorder="1" applyAlignment="1">
      <alignment horizontal="left" wrapText="1"/>
    </xf>
    <xf numFmtId="0" fontId="21" fillId="0" borderId="3" xfId="0" applyFont="1" applyBorder="1" applyAlignment="1">
      <alignment horizontal="center" wrapText="1"/>
    </xf>
    <xf numFmtId="10" fontId="21" fillId="0" borderId="9" xfId="0" applyNumberFormat="1" applyFont="1" applyBorder="1" applyAlignment="1">
      <alignment horizontal="center" vertical="center" wrapText="1"/>
    </xf>
    <xf numFmtId="10" fontId="21" fillId="0" borderId="9" xfId="0" applyNumberFormat="1" applyFont="1" applyBorder="1" applyAlignment="1">
      <alignment horizontal="center" vertical="center"/>
    </xf>
    <xf numFmtId="0" fontId="21" fillId="0" borderId="32" xfId="0" applyFont="1" applyBorder="1" applyAlignment="1">
      <alignment horizontal="center" vertical="center" wrapText="1"/>
    </xf>
    <xf numFmtId="10" fontId="21" fillId="0" borderId="6" xfId="0" applyNumberFormat="1" applyFont="1" applyBorder="1" applyAlignment="1">
      <alignment horizontal="center" vertical="center" wrapText="1"/>
    </xf>
    <xf numFmtId="10" fontId="21" fillId="0" borderId="6" xfId="0" applyNumberFormat="1" applyFont="1" applyBorder="1" applyAlignment="1">
      <alignment horizontal="center" vertical="center"/>
    </xf>
    <xf numFmtId="0" fontId="21" fillId="0" borderId="3" xfId="0" applyFont="1" applyBorder="1" applyAlignment="1">
      <alignment horizontal="center"/>
    </xf>
    <xf numFmtId="0" fontId="21" fillId="0" borderId="45" xfId="0" applyFont="1" applyBorder="1" applyAlignment="1">
      <alignment horizontal="center"/>
    </xf>
    <xf numFmtId="0" fontId="36" fillId="0" borderId="0" xfId="0" applyFont="1" applyBorder="1" applyAlignment="1">
      <alignment horizontal="center" vertical="center" wrapText="1"/>
    </xf>
    <xf numFmtId="0" fontId="28" fillId="0" borderId="0" xfId="0" applyFont="1" applyAlignment="1">
      <alignment horizontal="left" vertical="center" wrapText="1"/>
    </xf>
    <xf numFmtId="0" fontId="27" fillId="0" borderId="0" xfId="3" applyFont="1" applyAlignment="1">
      <alignment horizontal="left" vertical="center" wrapText="1"/>
    </xf>
    <xf numFmtId="0" fontId="37" fillId="0" borderId="0" xfId="0" applyFont="1" applyBorder="1" applyAlignment="1">
      <alignment horizontal="left" vertical="center" wrapText="1"/>
    </xf>
    <xf numFmtId="0" fontId="39" fillId="5" borderId="69" xfId="0" applyFont="1" applyFill="1" applyBorder="1" applyAlignment="1">
      <alignment horizontal="left" vertical="center" wrapText="1"/>
    </xf>
    <xf numFmtId="0" fontId="39" fillId="5" borderId="0" xfId="0" applyFont="1" applyFill="1" applyBorder="1" applyAlignment="1">
      <alignment horizontal="left" vertical="center" wrapText="1"/>
    </xf>
    <xf numFmtId="0" fontId="29" fillId="0" borderId="0" xfId="0" applyFont="1" applyAlignment="1">
      <alignment horizontal="left" vertical="center" wrapText="1"/>
    </xf>
    <xf numFmtId="0" fontId="34" fillId="0" borderId="0" xfId="0" applyFont="1" applyAlignment="1">
      <alignment horizontal="left" vertical="center" wrapText="1"/>
    </xf>
    <xf numFmtId="0" fontId="40" fillId="0" borderId="0" xfId="0" applyFont="1" applyAlignment="1">
      <alignment horizontal="left" vertical="center" wrapText="1"/>
    </xf>
    <xf numFmtId="165" fontId="5" fillId="0" borderId="0" xfId="0" applyNumberFormat="1" applyFont="1"/>
  </cellXfs>
  <cellStyles count="4">
    <cellStyle name="Hipervínculo" xfId="3" builtinId="8"/>
    <cellStyle name="Millares" xfId="1" builtinId="3"/>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externalLink" Target="externalLinks/externalLink16.xml"/><Relationship Id="rId3" Type="http://schemas.openxmlformats.org/officeDocument/2006/relationships/worksheet" Target="worksheets/sheet3.xml"/><Relationship Id="rId21" Type="http://schemas.openxmlformats.org/officeDocument/2006/relationships/externalLink" Target="externalLinks/externalLink1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externalLink" Target="externalLinks/externalLink15.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externalLink" Target="externalLinks/externalLink18.xml"/><Relationship Id="rId10" Type="http://schemas.openxmlformats.org/officeDocument/2006/relationships/worksheet" Target="worksheets/sheet10.xml"/><Relationship Id="rId19" Type="http://schemas.openxmlformats.org/officeDocument/2006/relationships/externalLink" Target="externalLinks/externalLink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externalLink" Target="externalLinks/externalLink17.xml"/><Relationship Id="rId30"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7689530685920576"/>
          <c:y val="1.8287643223067366E-2"/>
          <c:w val="0.82310469314079426"/>
          <c:h val="0.67939100119026619"/>
        </c:manualLayout>
      </c:layout>
      <c:barChart>
        <c:barDir val="col"/>
        <c:grouping val="clustered"/>
        <c:varyColors val="0"/>
        <c:ser>
          <c:idx val="0"/>
          <c:order val="0"/>
          <c:tx>
            <c:strRef>
              <c:f>'plan des'!$B$6</c:f>
              <c:strCache>
                <c:ptCount val="1"/>
                <c:pt idx="0">
                  <c:v>Presupuesto</c:v>
                </c:pt>
              </c:strCache>
            </c:strRef>
          </c:tx>
          <c:spPr>
            <a:gradFill rotWithShape="0">
              <a:gsLst>
                <a:gs pos="0">
                  <a:srgbClr val="000082"/>
                </a:gs>
                <a:gs pos="30000">
                  <a:srgbClr val="66008F"/>
                </a:gs>
                <a:gs pos="64999">
                  <a:srgbClr val="BA0066"/>
                </a:gs>
                <a:gs pos="89999">
                  <a:srgbClr val="FF0000"/>
                </a:gs>
                <a:gs pos="100000">
                  <a:srgbClr val="FF8200"/>
                </a:gs>
              </a:gsLst>
              <a:lin ang="0" scaled="1"/>
            </a:gradFill>
            <a:ln w="12700">
              <a:solidFill>
                <a:srgbClr val="000000"/>
              </a:solidFill>
              <a:prstDash val="solid"/>
            </a:ln>
          </c:spPr>
          <c:invertIfNegative val="0"/>
          <c:cat>
            <c:strRef>
              <c:f>'plan des'!$A$7:$A$9</c:f>
              <c:strCache>
                <c:ptCount val="3"/>
                <c:pt idx="0">
                  <c:v>Una ciudad que supera la segregación y la discriminación: el ser humano en el centro de las preocupaciones del desarrollo</c:v>
                </c:pt>
                <c:pt idx="1">
                  <c:v>Un territorio que enfrenta el cambio climático y se ordena alrededor del agua</c:v>
                </c:pt>
                <c:pt idx="2">
                  <c:v>Una Bogotá que defiende y fortalece lo público</c:v>
                </c:pt>
              </c:strCache>
            </c:strRef>
          </c:cat>
          <c:val>
            <c:numRef>
              <c:f>'plan des'!$B$7:$B$9</c:f>
              <c:numCache>
                <c:formatCode>#,##0</c:formatCode>
                <c:ptCount val="3"/>
                <c:pt idx="0">
                  <c:v>7541823622635</c:v>
                </c:pt>
                <c:pt idx="1">
                  <c:v>4748047436256</c:v>
                </c:pt>
                <c:pt idx="2">
                  <c:v>879263898912</c:v>
                </c:pt>
              </c:numCache>
            </c:numRef>
          </c:val>
        </c:ser>
        <c:ser>
          <c:idx val="1"/>
          <c:order val="1"/>
          <c:tx>
            <c:strRef>
              <c:f>'plan des'!$C$6</c:f>
              <c:strCache>
                <c:ptCount val="1"/>
                <c:pt idx="0">
                  <c:v>% part.</c:v>
                </c:pt>
              </c:strCache>
            </c:strRef>
          </c:tx>
          <c:invertIfNegative val="0"/>
          <c:cat>
            <c:strRef>
              <c:f>'plan des'!$A$7:$A$9</c:f>
              <c:strCache>
                <c:ptCount val="3"/>
                <c:pt idx="0">
                  <c:v>Una ciudad que supera la segregación y la discriminación: el ser humano en el centro de las preocupaciones del desarrollo</c:v>
                </c:pt>
                <c:pt idx="1">
                  <c:v>Un territorio que enfrenta el cambio climático y se ordena alrededor del agua</c:v>
                </c:pt>
                <c:pt idx="2">
                  <c:v>Una Bogotá que defiende y fortalece lo público</c:v>
                </c:pt>
              </c:strCache>
            </c:strRef>
          </c:cat>
          <c:val>
            <c:numRef>
              <c:f>'plan des'!$C$7:$C$9</c:f>
            </c:numRef>
          </c:val>
        </c:ser>
        <c:ser>
          <c:idx val="2"/>
          <c:order val="2"/>
          <c:tx>
            <c:strRef>
              <c:f>'plan des'!$D$6</c:f>
              <c:strCache>
                <c:ptCount val="1"/>
                <c:pt idx="0">
                  <c:v>Giros</c:v>
                </c:pt>
              </c:strCache>
            </c:strRef>
          </c:tx>
          <c:spPr>
            <a:pattFill prst="lgCheck">
              <a:fgClr>
                <a:srgbClr xmlns:mc="http://schemas.openxmlformats.org/markup-compatibility/2006" xmlns:a14="http://schemas.microsoft.com/office/drawing/2010/main" val="FF0000" mc:Ignorable="a14" a14:legacySpreadsheetColorIndex="10"/>
              </a:fgClr>
              <a:bgClr>
                <a:srgbClr xmlns:mc="http://schemas.openxmlformats.org/markup-compatibility/2006" xmlns:a14="http://schemas.microsoft.com/office/drawing/2010/main" val="FFFFFF" mc:Ignorable="a14" a14:legacySpreadsheetColorIndex="9"/>
              </a:bgClr>
            </a:pattFill>
            <a:ln w="12700">
              <a:solidFill>
                <a:srgbClr val="000000"/>
              </a:solidFill>
              <a:prstDash val="solid"/>
            </a:ln>
          </c:spPr>
          <c:invertIfNegative val="0"/>
          <c:cat>
            <c:strRef>
              <c:f>'plan des'!$A$7:$A$9</c:f>
              <c:strCache>
                <c:ptCount val="3"/>
                <c:pt idx="0">
                  <c:v>Una ciudad que supera la segregación y la discriminación: el ser humano en el centro de las preocupaciones del desarrollo</c:v>
                </c:pt>
                <c:pt idx="1">
                  <c:v>Un territorio que enfrenta el cambio climático y se ordena alrededor del agua</c:v>
                </c:pt>
                <c:pt idx="2">
                  <c:v>Una Bogotá que defiende y fortalece lo público</c:v>
                </c:pt>
              </c:strCache>
            </c:strRef>
          </c:cat>
          <c:val>
            <c:numRef>
              <c:f>'plan des'!$D$7:$D$9</c:f>
            </c:numRef>
          </c:val>
        </c:ser>
        <c:ser>
          <c:idx val="4"/>
          <c:order val="3"/>
          <c:tx>
            <c:strRef>
              <c:f>'plan des'!$E$6</c:f>
              <c:strCache>
                <c:ptCount val="1"/>
                <c:pt idx="0">
                  <c:v>% ejec.</c:v>
                </c:pt>
              </c:strCache>
            </c:strRef>
          </c:tx>
          <c:invertIfNegative val="0"/>
          <c:cat>
            <c:strRef>
              <c:f>'plan des'!$A$7:$A$9</c:f>
              <c:strCache>
                <c:ptCount val="3"/>
                <c:pt idx="0">
                  <c:v>Una ciudad que supera la segregación y la discriminación: el ser humano en el centro de las preocupaciones del desarrollo</c:v>
                </c:pt>
                <c:pt idx="1">
                  <c:v>Un territorio que enfrenta el cambio climático y se ordena alrededor del agua</c:v>
                </c:pt>
                <c:pt idx="2">
                  <c:v>Una Bogotá que defiende y fortalece lo público</c:v>
                </c:pt>
              </c:strCache>
            </c:strRef>
          </c:cat>
          <c:val>
            <c:numRef>
              <c:f>'plan des'!$E$7:$E$9</c:f>
            </c:numRef>
          </c:val>
        </c:ser>
        <c:ser>
          <c:idx val="5"/>
          <c:order val="4"/>
          <c:tx>
            <c:strRef>
              <c:f>'plan des'!$F$6</c:f>
              <c:strCache>
                <c:ptCount val="1"/>
                <c:pt idx="0">
                  <c:v>Compromisos</c:v>
                </c:pt>
              </c:strCache>
            </c:strRef>
          </c:tx>
          <c:invertIfNegative val="0"/>
          <c:cat>
            <c:strRef>
              <c:f>'plan des'!$A$7:$A$9</c:f>
              <c:strCache>
                <c:ptCount val="3"/>
                <c:pt idx="0">
                  <c:v>Una ciudad que supera la segregación y la discriminación: el ser humano en el centro de las preocupaciones del desarrollo</c:v>
                </c:pt>
                <c:pt idx="1">
                  <c:v>Un territorio que enfrenta el cambio climático y se ordena alrededor del agua</c:v>
                </c:pt>
                <c:pt idx="2">
                  <c:v>Una Bogotá que defiende y fortalece lo público</c:v>
                </c:pt>
              </c:strCache>
            </c:strRef>
          </c:cat>
          <c:val>
            <c:numRef>
              <c:f>'plan des'!$F$7:$F$9</c:f>
            </c:numRef>
          </c:val>
        </c:ser>
        <c:ser>
          <c:idx val="6"/>
          <c:order val="5"/>
          <c:tx>
            <c:strRef>
              <c:f>'plan des'!$G$6</c:f>
              <c:strCache>
                <c:ptCount val="1"/>
                <c:pt idx="0">
                  <c:v>% ejec.</c:v>
                </c:pt>
              </c:strCache>
            </c:strRef>
          </c:tx>
          <c:invertIfNegative val="0"/>
          <c:cat>
            <c:strRef>
              <c:f>'plan des'!$A$7:$A$9</c:f>
              <c:strCache>
                <c:ptCount val="3"/>
                <c:pt idx="0">
                  <c:v>Una ciudad que supera la segregación y la discriminación: el ser humano en el centro de las preocupaciones del desarrollo</c:v>
                </c:pt>
                <c:pt idx="1">
                  <c:v>Un territorio que enfrenta el cambio climático y se ordena alrededor del agua</c:v>
                </c:pt>
                <c:pt idx="2">
                  <c:v>Una Bogotá que defiende y fortalece lo público</c:v>
                </c:pt>
              </c:strCache>
            </c:strRef>
          </c:cat>
          <c:val>
            <c:numRef>
              <c:f>'plan des'!$G$7:$G$9</c:f>
            </c:numRef>
          </c:val>
        </c:ser>
        <c:ser>
          <c:idx val="3"/>
          <c:order val="6"/>
          <c:tx>
            <c:strRef>
              <c:f>'plan des'!$H$6</c:f>
              <c:strCache>
                <c:ptCount val="1"/>
                <c:pt idx="0">
                  <c:v>Total</c:v>
                </c:pt>
              </c:strCache>
            </c:strRef>
          </c:tx>
          <c:spPr>
            <a:pattFill prst="dkDnDiag">
              <a:fgClr>
                <a:srgbClr xmlns:mc="http://schemas.openxmlformats.org/markup-compatibility/2006" xmlns:a14="http://schemas.microsoft.com/office/drawing/2010/main" val="993366" mc:Ignorable="a14" a14:legacySpreadsheetColorIndex="25"/>
              </a:fgClr>
              <a:bgClr>
                <a:srgbClr xmlns:mc="http://schemas.openxmlformats.org/markup-compatibility/2006" xmlns:a14="http://schemas.microsoft.com/office/drawing/2010/main" val="FFFFFF" mc:Ignorable="a14" a14:legacySpreadsheetColorIndex="9"/>
              </a:bgClr>
            </a:pattFill>
            <a:ln w="12700">
              <a:solidFill>
                <a:srgbClr val="000000"/>
              </a:solidFill>
              <a:prstDash val="solid"/>
            </a:ln>
          </c:spPr>
          <c:invertIfNegative val="0"/>
          <c:cat>
            <c:strRef>
              <c:f>'plan des'!$A$7:$A$9</c:f>
              <c:strCache>
                <c:ptCount val="3"/>
                <c:pt idx="0">
                  <c:v>Una ciudad que supera la segregación y la discriminación: el ser humano en el centro de las preocupaciones del desarrollo</c:v>
                </c:pt>
                <c:pt idx="1">
                  <c:v>Un territorio que enfrenta el cambio climático y se ordena alrededor del agua</c:v>
                </c:pt>
                <c:pt idx="2">
                  <c:v>Una Bogotá que defiende y fortalece lo público</c:v>
                </c:pt>
              </c:strCache>
            </c:strRef>
          </c:cat>
          <c:val>
            <c:numRef>
              <c:f>'plan des'!$H$7:$H$9</c:f>
              <c:numCache>
                <c:formatCode>#,##0</c:formatCode>
                <c:ptCount val="3"/>
                <c:pt idx="0">
                  <c:v>2139079937966</c:v>
                </c:pt>
                <c:pt idx="1">
                  <c:v>795078674349</c:v>
                </c:pt>
                <c:pt idx="2">
                  <c:v>221983909081</c:v>
                </c:pt>
              </c:numCache>
            </c:numRef>
          </c:val>
        </c:ser>
        <c:dLbls>
          <c:showLegendKey val="0"/>
          <c:showVal val="0"/>
          <c:showCatName val="0"/>
          <c:showSerName val="0"/>
          <c:showPercent val="0"/>
          <c:showBubbleSize val="0"/>
        </c:dLbls>
        <c:gapWidth val="150"/>
        <c:axId val="586232592"/>
        <c:axId val="586230416"/>
      </c:barChart>
      <c:catAx>
        <c:axId val="5862325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1" i="0" u="none" strike="noStrike" baseline="0">
                <a:solidFill>
                  <a:srgbClr val="000000"/>
                </a:solidFill>
                <a:latin typeface="Arial"/>
                <a:ea typeface="Arial"/>
                <a:cs typeface="Arial"/>
              </a:defRPr>
            </a:pPr>
            <a:endParaRPr lang="es-CO"/>
          </a:p>
        </c:txPr>
        <c:crossAx val="586230416"/>
        <c:crosses val="autoZero"/>
        <c:auto val="1"/>
        <c:lblAlgn val="ctr"/>
        <c:lblOffset val="100"/>
        <c:tickLblSkip val="1"/>
        <c:tickMarkSkip val="1"/>
        <c:noMultiLvlLbl val="0"/>
      </c:catAx>
      <c:valAx>
        <c:axId val="58623041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100" b="1" i="0" u="none" strike="noStrike" baseline="0">
                <a:solidFill>
                  <a:srgbClr val="000000"/>
                </a:solidFill>
                <a:latin typeface="Arial"/>
                <a:ea typeface="Arial"/>
                <a:cs typeface="Arial"/>
              </a:defRPr>
            </a:pPr>
            <a:endParaRPr lang="es-CO"/>
          </a:p>
        </c:txPr>
        <c:crossAx val="586232592"/>
        <c:crosses val="autoZero"/>
        <c:crossBetween val="between"/>
      </c:valAx>
      <c:spPr>
        <a:noFill/>
        <a:ln w="25400">
          <a:noFill/>
        </a:ln>
      </c:spPr>
    </c:plotArea>
    <c:legend>
      <c:legendPos val="r"/>
      <c:layout>
        <c:manualLayout>
          <c:xMode val="edge"/>
          <c:yMode val="edge"/>
          <c:x val="0.17315810875753204"/>
          <c:y val="0.9109437665900828"/>
          <c:w val="0.77991053935159516"/>
          <c:h val="7.1247128103321344E-2"/>
        </c:manualLayout>
      </c:layout>
      <c:overlay val="0"/>
      <c:spPr>
        <a:solidFill>
          <a:srgbClr val="FFFFFF"/>
        </a:solidFill>
        <a:ln w="3175">
          <a:solidFill>
            <a:srgbClr val="000000"/>
          </a:solidFill>
          <a:prstDash val="solid"/>
        </a:ln>
      </c:spPr>
      <c:txPr>
        <a:bodyPr/>
        <a:lstStyle/>
        <a:p>
          <a:pPr>
            <a:defRPr sz="2800" b="0" i="0" u="none" strike="noStrike" baseline="0">
              <a:solidFill>
                <a:srgbClr val="000000"/>
              </a:solidFill>
              <a:latin typeface="Arial"/>
              <a:ea typeface="Arial"/>
              <a:cs typeface="Arial"/>
            </a:defRPr>
          </a:pPr>
          <a:endParaRPr lang="es-CO"/>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es-CO"/>
    </a:p>
  </c:txPr>
  <c:printSettings>
    <c:headerFooter alignWithMargins="0"/>
    <c:pageMargins b="1" l="0.75" r="0.75" t="1" header="0" footer="0"/>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Arial"/>
                <a:ea typeface="Arial"/>
                <a:cs typeface="Arial"/>
              </a:defRPr>
            </a:pPr>
            <a:r>
              <a:rPr lang="es-CO" sz="1800"/>
              <a:t>Ejecución presupuestal por niveles administrativos a 31-03-2015</a:t>
            </a:r>
          </a:p>
          <a:p>
            <a:pPr>
              <a:defRPr sz="1800" b="1" i="0" u="none" strike="noStrike" baseline="0">
                <a:solidFill>
                  <a:srgbClr val="000000"/>
                </a:solidFill>
                <a:latin typeface="Arial"/>
                <a:ea typeface="Arial"/>
                <a:cs typeface="Arial"/>
              </a:defRPr>
            </a:pPr>
            <a:endParaRPr lang="es-CO" sz="1800"/>
          </a:p>
        </c:rich>
      </c:tx>
      <c:layout>
        <c:manualLayout>
          <c:xMode val="edge"/>
          <c:yMode val="edge"/>
          <c:x val="0.2159849526595605"/>
          <c:y val="2.0480478192619823E-2"/>
        </c:manualLayout>
      </c:layout>
      <c:overlay val="0"/>
      <c:spPr>
        <a:noFill/>
        <a:ln w="25400">
          <a:noFill/>
        </a:ln>
      </c:spPr>
    </c:title>
    <c:autoTitleDeleted val="0"/>
    <c:view3D>
      <c:rotX val="15"/>
      <c:hPercent val="62"/>
      <c:rotY val="20"/>
      <c:depthPercent val="100"/>
      <c:rAngAx val="1"/>
    </c:view3D>
    <c:floor>
      <c:thickness val="0"/>
      <c:spPr>
        <a:solidFill>
          <a:srgbClr val="C0C0C0"/>
        </a:solidFill>
        <a:ln w="3175">
          <a:solidFill>
            <a:srgbClr val="000000"/>
          </a:solidFill>
          <a:prstDash val="solid"/>
        </a:ln>
      </c:spPr>
    </c:floor>
    <c:sideWall>
      <c:thickness val="0"/>
      <c:spPr>
        <a:noFill/>
        <a:ln w="25400">
          <a:noFill/>
        </a:ln>
      </c:spPr>
    </c:sideWall>
    <c:backWall>
      <c:thickness val="0"/>
      <c:spPr>
        <a:noFill/>
        <a:ln w="25400">
          <a:noFill/>
        </a:ln>
      </c:spPr>
    </c:backWall>
    <c:plotArea>
      <c:layout>
        <c:manualLayout>
          <c:layoutTarget val="inner"/>
          <c:xMode val="edge"/>
          <c:yMode val="edge"/>
          <c:x val="0.16333455506733985"/>
          <c:y val="0.12058717793660392"/>
          <c:w val="0.80485289500022517"/>
          <c:h val="0.67498262012351629"/>
        </c:manualLayout>
      </c:layout>
      <c:bar3DChart>
        <c:barDir val="col"/>
        <c:grouping val="clustered"/>
        <c:varyColors val="0"/>
        <c:ser>
          <c:idx val="3"/>
          <c:order val="0"/>
          <c:tx>
            <c:strRef>
              <c:f>ejec!$B$6</c:f>
              <c:strCache>
                <c:ptCount val="1"/>
                <c:pt idx="0">
                  <c:v>Inicial</c:v>
                </c:pt>
              </c:strCache>
            </c:strRef>
          </c:tx>
          <c:invertIfNegative val="0"/>
          <c:cat>
            <c:strRef>
              <c:f>ejec!$A$7:$A$43</c:f>
              <c:strCache>
                <c:ptCount val="7"/>
                <c:pt idx="0">
                  <c:v>Administración Central</c:v>
                </c:pt>
                <c:pt idx="1">
                  <c:v>Establecimiento Públicos</c:v>
                </c:pt>
                <c:pt idx="2">
                  <c:v>Entes Autónomos</c:v>
                </c:pt>
                <c:pt idx="3">
                  <c:v>Presupuesto Anual</c:v>
                </c:pt>
                <c:pt idx="4">
                  <c:v>Empresas Industriales y C.</c:v>
                </c:pt>
                <c:pt idx="5">
                  <c:v>Empresas Sociales del E.</c:v>
                </c:pt>
                <c:pt idx="6">
                  <c:v>Total gastos </c:v>
                </c:pt>
              </c:strCache>
            </c:strRef>
          </c:cat>
          <c:val>
            <c:numRef>
              <c:f>ejec!$B$7:$B$43</c:f>
            </c:numRef>
          </c:val>
        </c:ser>
        <c:ser>
          <c:idx val="4"/>
          <c:order val="1"/>
          <c:tx>
            <c:strRef>
              <c:f>ejec!$C$6</c:f>
              <c:strCache>
                <c:ptCount val="1"/>
                <c:pt idx="0">
                  <c:v>Modificación</c:v>
                </c:pt>
              </c:strCache>
            </c:strRef>
          </c:tx>
          <c:invertIfNegative val="0"/>
          <c:cat>
            <c:strRef>
              <c:f>ejec!$A$7:$A$43</c:f>
              <c:strCache>
                <c:ptCount val="7"/>
                <c:pt idx="0">
                  <c:v>Administración Central</c:v>
                </c:pt>
                <c:pt idx="1">
                  <c:v>Establecimiento Públicos</c:v>
                </c:pt>
                <c:pt idx="2">
                  <c:v>Entes Autónomos</c:v>
                </c:pt>
                <c:pt idx="3">
                  <c:v>Presupuesto Anual</c:v>
                </c:pt>
                <c:pt idx="4">
                  <c:v>Empresas Industriales y C.</c:v>
                </c:pt>
                <c:pt idx="5">
                  <c:v>Empresas Sociales del E.</c:v>
                </c:pt>
                <c:pt idx="6">
                  <c:v>Total gastos </c:v>
                </c:pt>
              </c:strCache>
            </c:strRef>
          </c:cat>
          <c:val>
            <c:numRef>
              <c:f>ejec!$C$7:$C$43</c:f>
            </c:numRef>
          </c:val>
        </c:ser>
        <c:ser>
          <c:idx val="0"/>
          <c:order val="2"/>
          <c:tx>
            <c:strRef>
              <c:f>ejec!$D$6</c:f>
              <c:strCache>
                <c:ptCount val="1"/>
                <c:pt idx="0">
                  <c:v>Definitivo</c:v>
                </c:pt>
              </c:strCache>
            </c:strRef>
          </c:tx>
          <c:spPr>
            <a:solidFill>
              <a:srgbClr val="9999FF"/>
            </a:solidFill>
            <a:ln w="12700">
              <a:solidFill>
                <a:srgbClr val="000000"/>
              </a:solidFill>
              <a:prstDash val="solid"/>
            </a:ln>
          </c:spPr>
          <c:invertIfNegative val="0"/>
          <c:cat>
            <c:strRef>
              <c:f>ejec!$A$7:$A$43</c:f>
              <c:strCache>
                <c:ptCount val="7"/>
                <c:pt idx="0">
                  <c:v>Administración Central</c:v>
                </c:pt>
                <c:pt idx="1">
                  <c:v>Establecimiento Públicos</c:v>
                </c:pt>
                <c:pt idx="2">
                  <c:v>Entes Autónomos</c:v>
                </c:pt>
                <c:pt idx="3">
                  <c:v>Presupuesto Anual</c:v>
                </c:pt>
                <c:pt idx="4">
                  <c:v>Empresas Industriales y C.</c:v>
                </c:pt>
                <c:pt idx="5">
                  <c:v>Empresas Sociales del E.</c:v>
                </c:pt>
                <c:pt idx="6">
                  <c:v>Total gastos </c:v>
                </c:pt>
              </c:strCache>
            </c:strRef>
          </c:cat>
          <c:val>
            <c:numRef>
              <c:f>ejec!$D$7:$D$43</c:f>
              <c:numCache>
                <c:formatCode>_ * #,##0_ ;_ * \-#,##0_ ;_ * "-"??_ ;_ @_ </c:formatCode>
                <c:ptCount val="7"/>
                <c:pt idx="0">
                  <c:v>11541525491000</c:v>
                </c:pt>
                <c:pt idx="1">
                  <c:v>5417918513903</c:v>
                </c:pt>
                <c:pt idx="2">
                  <c:v>366204478000</c:v>
                </c:pt>
                <c:pt idx="3">
                  <c:v>17325648482903</c:v>
                </c:pt>
                <c:pt idx="4">
                  <c:v>7114883140979</c:v>
                </c:pt>
                <c:pt idx="5">
                  <c:v>1397090899741</c:v>
                </c:pt>
                <c:pt idx="6">
                  <c:v>25837622523623</c:v>
                </c:pt>
              </c:numCache>
            </c:numRef>
          </c:val>
        </c:ser>
        <c:ser>
          <c:idx val="5"/>
          <c:order val="3"/>
          <c:tx>
            <c:strRef>
              <c:f>ejec!$E$6</c:f>
              <c:strCache>
                <c:ptCount val="1"/>
                <c:pt idx="0">
                  <c:v>% par.</c:v>
                </c:pt>
              </c:strCache>
            </c:strRef>
          </c:tx>
          <c:invertIfNegative val="0"/>
          <c:cat>
            <c:strRef>
              <c:f>ejec!$A$7:$A$43</c:f>
              <c:strCache>
                <c:ptCount val="7"/>
                <c:pt idx="0">
                  <c:v>Administración Central</c:v>
                </c:pt>
                <c:pt idx="1">
                  <c:v>Establecimiento Públicos</c:v>
                </c:pt>
                <c:pt idx="2">
                  <c:v>Entes Autónomos</c:v>
                </c:pt>
                <c:pt idx="3">
                  <c:v>Presupuesto Anual</c:v>
                </c:pt>
                <c:pt idx="4">
                  <c:v>Empresas Industriales y C.</c:v>
                </c:pt>
                <c:pt idx="5">
                  <c:v>Empresas Sociales del E.</c:v>
                </c:pt>
                <c:pt idx="6">
                  <c:v>Total gastos </c:v>
                </c:pt>
              </c:strCache>
            </c:strRef>
          </c:cat>
          <c:val>
            <c:numRef>
              <c:f>ejec!$E$7:$E$43</c:f>
            </c:numRef>
          </c:val>
        </c:ser>
        <c:ser>
          <c:idx val="6"/>
          <c:order val="4"/>
          <c:tx>
            <c:strRef>
              <c:f>ejec!$F$6</c:f>
              <c:strCache>
                <c:ptCount val="1"/>
                <c:pt idx="0">
                  <c:v>Suspención</c:v>
                </c:pt>
              </c:strCache>
            </c:strRef>
          </c:tx>
          <c:invertIfNegative val="0"/>
          <c:cat>
            <c:strRef>
              <c:f>ejec!$A$7:$A$43</c:f>
              <c:strCache>
                <c:ptCount val="7"/>
                <c:pt idx="0">
                  <c:v>Administración Central</c:v>
                </c:pt>
                <c:pt idx="1">
                  <c:v>Establecimiento Públicos</c:v>
                </c:pt>
                <c:pt idx="2">
                  <c:v>Entes Autónomos</c:v>
                </c:pt>
                <c:pt idx="3">
                  <c:v>Presupuesto Anual</c:v>
                </c:pt>
                <c:pt idx="4">
                  <c:v>Empresas Industriales y C.</c:v>
                </c:pt>
                <c:pt idx="5">
                  <c:v>Empresas Sociales del E.</c:v>
                </c:pt>
                <c:pt idx="6">
                  <c:v>Total gastos </c:v>
                </c:pt>
              </c:strCache>
            </c:strRef>
          </c:cat>
          <c:val>
            <c:numRef>
              <c:f>ejec!$F$7:$F$43</c:f>
            </c:numRef>
          </c:val>
        </c:ser>
        <c:ser>
          <c:idx val="7"/>
          <c:order val="5"/>
          <c:tx>
            <c:strRef>
              <c:f>ejec!$G$6</c:f>
              <c:strCache>
                <c:ptCount val="1"/>
                <c:pt idx="0">
                  <c:v>Disponible</c:v>
                </c:pt>
              </c:strCache>
            </c:strRef>
          </c:tx>
          <c:invertIfNegative val="0"/>
          <c:cat>
            <c:strRef>
              <c:f>ejec!$A$7:$A$43</c:f>
              <c:strCache>
                <c:ptCount val="7"/>
                <c:pt idx="0">
                  <c:v>Administración Central</c:v>
                </c:pt>
                <c:pt idx="1">
                  <c:v>Establecimiento Públicos</c:v>
                </c:pt>
                <c:pt idx="2">
                  <c:v>Entes Autónomos</c:v>
                </c:pt>
                <c:pt idx="3">
                  <c:v>Presupuesto Anual</c:v>
                </c:pt>
                <c:pt idx="4">
                  <c:v>Empresas Industriales y C.</c:v>
                </c:pt>
                <c:pt idx="5">
                  <c:v>Empresas Sociales del E.</c:v>
                </c:pt>
                <c:pt idx="6">
                  <c:v>Total gastos </c:v>
                </c:pt>
              </c:strCache>
            </c:strRef>
          </c:cat>
          <c:val>
            <c:numRef>
              <c:f>ejec!$G$7:$G$43</c:f>
            </c:numRef>
          </c:val>
        </c:ser>
        <c:ser>
          <c:idx val="1"/>
          <c:order val="6"/>
          <c:tx>
            <c:strRef>
              <c:f>ejec!$H$6</c:f>
              <c:strCache>
                <c:ptCount val="1"/>
                <c:pt idx="0">
                  <c:v>Giros</c:v>
                </c:pt>
              </c:strCache>
            </c:strRef>
          </c:tx>
          <c:invertIfNegative val="0"/>
          <c:cat>
            <c:strRef>
              <c:f>ejec!$A$7:$A$43</c:f>
              <c:strCache>
                <c:ptCount val="7"/>
                <c:pt idx="0">
                  <c:v>Administración Central</c:v>
                </c:pt>
                <c:pt idx="1">
                  <c:v>Establecimiento Públicos</c:v>
                </c:pt>
                <c:pt idx="2">
                  <c:v>Entes Autónomos</c:v>
                </c:pt>
                <c:pt idx="3">
                  <c:v>Presupuesto Anual</c:v>
                </c:pt>
                <c:pt idx="4">
                  <c:v>Empresas Industriales y C.</c:v>
                </c:pt>
                <c:pt idx="5">
                  <c:v>Empresas Sociales del E.</c:v>
                </c:pt>
                <c:pt idx="6">
                  <c:v>Total gastos </c:v>
                </c:pt>
              </c:strCache>
            </c:strRef>
          </c:cat>
          <c:val>
            <c:numRef>
              <c:f>ejec!$H$7:$H$43</c:f>
            </c:numRef>
          </c:val>
        </c:ser>
        <c:ser>
          <c:idx val="8"/>
          <c:order val="7"/>
          <c:tx>
            <c:strRef>
              <c:f>ejec!$I$6</c:f>
              <c:strCache>
                <c:ptCount val="1"/>
                <c:pt idx="0">
                  <c:v>% ejec.</c:v>
                </c:pt>
              </c:strCache>
            </c:strRef>
          </c:tx>
          <c:invertIfNegative val="0"/>
          <c:cat>
            <c:strRef>
              <c:f>ejec!$A$7:$A$43</c:f>
              <c:strCache>
                <c:ptCount val="7"/>
                <c:pt idx="0">
                  <c:v>Administración Central</c:v>
                </c:pt>
                <c:pt idx="1">
                  <c:v>Establecimiento Públicos</c:v>
                </c:pt>
                <c:pt idx="2">
                  <c:v>Entes Autónomos</c:v>
                </c:pt>
                <c:pt idx="3">
                  <c:v>Presupuesto Anual</c:v>
                </c:pt>
                <c:pt idx="4">
                  <c:v>Empresas Industriales y C.</c:v>
                </c:pt>
                <c:pt idx="5">
                  <c:v>Empresas Sociales del E.</c:v>
                </c:pt>
                <c:pt idx="6">
                  <c:v>Total gastos </c:v>
                </c:pt>
              </c:strCache>
            </c:strRef>
          </c:cat>
          <c:val>
            <c:numRef>
              <c:f>ejec!$I$7:$I$43</c:f>
            </c:numRef>
          </c:val>
        </c:ser>
        <c:ser>
          <c:idx val="2"/>
          <c:order val="8"/>
          <c:tx>
            <c:strRef>
              <c:f>ejec!$J$6</c:f>
              <c:strCache>
                <c:ptCount val="1"/>
                <c:pt idx="0">
                  <c:v>Total</c:v>
                </c:pt>
              </c:strCache>
            </c:strRef>
          </c:tx>
          <c:spPr>
            <a:solidFill>
              <a:srgbClr val="FFFFCC"/>
            </a:solidFill>
            <a:ln w="12700">
              <a:solidFill>
                <a:srgbClr val="000000"/>
              </a:solidFill>
              <a:prstDash val="solid"/>
            </a:ln>
          </c:spPr>
          <c:invertIfNegative val="0"/>
          <c:cat>
            <c:strRef>
              <c:f>ejec!$A$7:$A$43</c:f>
              <c:strCache>
                <c:ptCount val="7"/>
                <c:pt idx="0">
                  <c:v>Administración Central</c:v>
                </c:pt>
                <c:pt idx="1">
                  <c:v>Establecimiento Públicos</c:v>
                </c:pt>
                <c:pt idx="2">
                  <c:v>Entes Autónomos</c:v>
                </c:pt>
                <c:pt idx="3">
                  <c:v>Presupuesto Anual</c:v>
                </c:pt>
                <c:pt idx="4">
                  <c:v>Empresas Industriales y C.</c:v>
                </c:pt>
                <c:pt idx="5">
                  <c:v>Empresas Sociales del E.</c:v>
                </c:pt>
                <c:pt idx="6">
                  <c:v>Total gastos </c:v>
                </c:pt>
              </c:strCache>
            </c:strRef>
          </c:cat>
          <c:val>
            <c:numRef>
              <c:f>ejec!$J$7:$J$43</c:f>
              <c:numCache>
                <c:formatCode>_ * #,##0_ ;_ * \-#,##0_ ;_ * "-"??_ ;_ @_ </c:formatCode>
                <c:ptCount val="7"/>
                <c:pt idx="0">
                  <c:v>1778379079553</c:v>
                </c:pt>
                <c:pt idx="1">
                  <c:v>1236437563429</c:v>
                </c:pt>
                <c:pt idx="2">
                  <c:v>91223232727</c:v>
                </c:pt>
                <c:pt idx="3">
                  <c:v>3106039875709</c:v>
                </c:pt>
                <c:pt idx="4">
                  <c:v>2544942844440</c:v>
                </c:pt>
                <c:pt idx="5">
                  <c:v>543690303141</c:v>
                </c:pt>
                <c:pt idx="6">
                  <c:v>6194673023290</c:v>
                </c:pt>
              </c:numCache>
            </c:numRef>
          </c:val>
        </c:ser>
        <c:dLbls>
          <c:showLegendKey val="0"/>
          <c:showVal val="0"/>
          <c:showCatName val="0"/>
          <c:showSerName val="0"/>
          <c:showPercent val="0"/>
          <c:showBubbleSize val="0"/>
        </c:dLbls>
        <c:gapWidth val="150"/>
        <c:shape val="box"/>
        <c:axId val="586220624"/>
        <c:axId val="294541232"/>
        <c:axId val="0"/>
      </c:bar3DChart>
      <c:catAx>
        <c:axId val="586220624"/>
        <c:scaling>
          <c:orientation val="minMax"/>
        </c:scaling>
        <c:delete val="0"/>
        <c:axPos val="b"/>
        <c:numFmt formatCode="General" sourceLinked="1"/>
        <c:majorTickMark val="out"/>
        <c:minorTickMark val="none"/>
        <c:tickLblPos val="low"/>
        <c:spPr>
          <a:ln w="3175">
            <a:solidFill>
              <a:srgbClr val="000000"/>
            </a:solidFill>
            <a:prstDash val="solid"/>
          </a:ln>
        </c:spPr>
        <c:txPr>
          <a:bodyPr rot="2700000" vert="horz"/>
          <a:lstStyle/>
          <a:p>
            <a:pPr>
              <a:defRPr sz="800" b="0" i="0" u="none" strike="noStrike" baseline="0">
                <a:solidFill>
                  <a:srgbClr val="000000"/>
                </a:solidFill>
                <a:latin typeface="Arial"/>
                <a:ea typeface="Arial"/>
                <a:cs typeface="Arial"/>
              </a:defRPr>
            </a:pPr>
            <a:endParaRPr lang="es-CO"/>
          </a:p>
        </c:txPr>
        <c:crossAx val="294541232"/>
        <c:crosses val="autoZero"/>
        <c:auto val="1"/>
        <c:lblAlgn val="ctr"/>
        <c:lblOffset val="100"/>
        <c:tickLblSkip val="1"/>
        <c:tickMarkSkip val="1"/>
        <c:noMultiLvlLbl val="0"/>
      </c:catAx>
      <c:valAx>
        <c:axId val="294541232"/>
        <c:scaling>
          <c:orientation val="minMax"/>
        </c:scaling>
        <c:delete val="0"/>
        <c:axPos val="l"/>
        <c:title>
          <c:tx>
            <c:rich>
              <a:bodyPr/>
              <a:lstStyle/>
              <a:p>
                <a:pPr>
                  <a:defRPr sz="2000" b="1" i="0" u="none" strike="noStrike" baseline="0">
                    <a:solidFill>
                      <a:srgbClr val="000000"/>
                    </a:solidFill>
                    <a:latin typeface="Arial"/>
                    <a:ea typeface="Arial"/>
                    <a:cs typeface="Arial"/>
                  </a:defRPr>
                </a:pPr>
                <a:r>
                  <a:rPr lang="es-CO" sz="2000"/>
                  <a:t>Miles de pesos</a:t>
                </a:r>
              </a:p>
            </c:rich>
          </c:tx>
          <c:layout>
            <c:manualLayout>
              <c:xMode val="edge"/>
              <c:yMode val="edge"/>
              <c:x val="1.014654242861855E-2"/>
              <c:y val="0.33076484154155539"/>
            </c:manualLayout>
          </c:layout>
          <c:overlay val="0"/>
          <c:spPr>
            <a:noFill/>
            <a:ln w="25400">
              <a:noFill/>
            </a:ln>
          </c:spPr>
        </c:title>
        <c:numFmt formatCode="_ * #,##0_ ;_ * \-#,##0_ ;_ * &quot;-&quot;??_ ;_ @_ "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s-CO"/>
          </a:p>
        </c:txPr>
        <c:crossAx val="586220624"/>
        <c:crosses val="autoZero"/>
        <c:crossBetween val="between"/>
        <c:dispUnits>
          <c:builtInUnit val="thousands"/>
        </c:dispUnits>
      </c:valAx>
      <c:spPr>
        <a:noFill/>
        <a:ln w="25400">
          <a:noFill/>
        </a:ln>
      </c:spPr>
    </c:plotArea>
    <c:legend>
      <c:legendPos val="r"/>
      <c:layout>
        <c:manualLayout>
          <c:xMode val="edge"/>
          <c:yMode val="edge"/>
          <c:x val="4.4423900571939123E-2"/>
          <c:y val="0.75134852763082915"/>
          <c:w val="0.15575059783089767"/>
          <c:h val="0.18720230017506856"/>
        </c:manualLayout>
      </c:layout>
      <c:overlay val="0"/>
      <c:spPr>
        <a:solidFill>
          <a:srgbClr val="FFFFFF"/>
        </a:solidFill>
        <a:ln w="3175">
          <a:solidFill>
            <a:srgbClr val="000000"/>
          </a:solidFill>
          <a:prstDash val="solid"/>
        </a:ln>
      </c:spPr>
      <c:txPr>
        <a:bodyPr/>
        <a:lstStyle/>
        <a:p>
          <a:pPr>
            <a:defRPr sz="1800" b="0" i="0" u="none" strike="noStrike" baseline="0">
              <a:solidFill>
                <a:srgbClr val="000000"/>
              </a:solidFill>
              <a:latin typeface="Arial"/>
              <a:ea typeface="Arial"/>
              <a:cs typeface="Arial"/>
            </a:defRPr>
          </a:pPr>
          <a:endParaRPr lang="es-CO"/>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es-CO"/>
    </a:p>
  </c:txPr>
  <c:printSettings>
    <c:headerFooter alignWithMargins="0"/>
    <c:pageMargins b="1" l="0.75" r="0.75" t="1" header="0" footer="0"/>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view3D>
      <c:rotX val="15"/>
      <c:hPercent val="100"/>
      <c:rotY val="20"/>
      <c:depthPercent val="100"/>
      <c:rAngAx val="0"/>
    </c:view3D>
    <c:floor>
      <c:thickness val="0"/>
      <c:spPr>
        <a:solidFill>
          <a:srgbClr val="C0C0C0"/>
        </a:solidFill>
        <a:ln w="3175">
          <a:solidFill>
            <a:srgbClr val="000000"/>
          </a:solidFill>
          <a:prstDash val="solid"/>
        </a:ln>
      </c:spPr>
    </c:floor>
    <c:sideWall>
      <c:thickness val="0"/>
      <c:spPr>
        <a:solidFill>
          <a:srgbClr val="C0C0C0"/>
        </a:solidFill>
        <a:ln w="12700">
          <a:solidFill>
            <a:srgbClr val="808080"/>
          </a:solidFill>
          <a:prstDash val="solid"/>
        </a:ln>
      </c:spPr>
    </c:sideWall>
    <c:backWall>
      <c:thickness val="0"/>
      <c:spPr>
        <a:solidFill>
          <a:srgbClr val="C0C0C0"/>
        </a:solidFill>
        <a:ln w="12700">
          <a:solidFill>
            <a:srgbClr val="808080"/>
          </a:solidFill>
          <a:prstDash val="solid"/>
        </a:ln>
      </c:spPr>
    </c:backWall>
    <c:plotArea>
      <c:layout>
        <c:manualLayout>
          <c:layoutTarget val="inner"/>
          <c:xMode val="edge"/>
          <c:yMode val="edge"/>
          <c:x val="0.18659453300946313"/>
          <c:y val="7.1641791044776124E-2"/>
          <c:w val="0.59058075496199003"/>
          <c:h val="0.58805970149253728"/>
        </c:manualLayout>
      </c:layout>
      <c:bar3DChart>
        <c:barDir val="col"/>
        <c:grouping val="standard"/>
        <c:varyColors val="0"/>
        <c:ser>
          <c:idx val="1"/>
          <c:order val="0"/>
          <c:tx>
            <c:strRef>
              <c:f>tips!$C$3</c:f>
              <c:strCache>
                <c:ptCount val="1"/>
                <c:pt idx="0">
                  <c:v>% Part.</c:v>
                </c:pt>
              </c:strCache>
            </c:strRef>
          </c:tx>
          <c:invertIfNegative val="0"/>
          <c:cat>
            <c:strRef>
              <c:f>tips!$A$4:$A$11</c:f>
              <c:strCache>
                <c:ptCount val="8"/>
                <c:pt idx="1">
                  <c:v>El presupuesto distrital aprobado</c:v>
                </c:pt>
                <c:pt idx="2">
                  <c:v>Presupuesto Anual </c:v>
                </c:pt>
                <c:pt idx="3">
                  <c:v>Administración central</c:v>
                </c:pt>
                <c:pt idx="4">
                  <c:v>Establecimientos públicos </c:v>
                </c:pt>
                <c:pt idx="5">
                  <c:v>Contraloría y Universidad Distrital </c:v>
                </c:pt>
                <c:pt idx="6">
                  <c:v>Empresas Industriales y Comerciales –EICD</c:v>
                </c:pt>
                <c:pt idx="7">
                  <c:v>Empresas Sociales del Estado –ESE </c:v>
                </c:pt>
              </c:strCache>
            </c:strRef>
          </c:cat>
          <c:val>
            <c:numRef>
              <c:f>tips!$C$4:$C$11</c:f>
              <c:numCache>
                <c:formatCode>#,##0.0</c:formatCode>
                <c:ptCount val="8"/>
                <c:pt idx="1">
                  <c:v>100</c:v>
                </c:pt>
                <c:pt idx="2">
                  <c:v>66.514107799599998</c:v>
                </c:pt>
                <c:pt idx="3">
                  <c:v>58.737320545453699</c:v>
                </c:pt>
                <c:pt idx="4">
                  <c:v>7.4349144654203476</c:v>
                </c:pt>
                <c:pt idx="5">
                  <c:v>0.34187278872594717</c:v>
                </c:pt>
                <c:pt idx="6">
                  <c:v>28.120160744617294</c:v>
                </c:pt>
                <c:pt idx="7">
                  <c:v>5.3657314557827105</c:v>
                </c:pt>
              </c:numCache>
            </c:numRef>
          </c:val>
        </c:ser>
        <c:ser>
          <c:idx val="2"/>
          <c:order val="1"/>
          <c:tx>
            <c:strRef>
              <c:f>tips!$D$3</c:f>
              <c:strCache>
                <c:ptCount val="1"/>
                <c:pt idx="0">
                  <c:v>Presupuesto (Gastos)</c:v>
                </c:pt>
              </c:strCache>
            </c:strRef>
          </c:tx>
          <c:spPr>
            <a:solidFill>
              <a:srgbClr val="FFFFCC"/>
            </a:solidFill>
            <a:ln w="12700">
              <a:solidFill>
                <a:srgbClr val="000000"/>
              </a:solidFill>
              <a:prstDash val="solid"/>
            </a:ln>
          </c:spPr>
          <c:invertIfNegative val="0"/>
          <c:cat>
            <c:strRef>
              <c:f>tips!$A$4:$A$11</c:f>
              <c:strCache>
                <c:ptCount val="8"/>
                <c:pt idx="1">
                  <c:v>El presupuesto distrital aprobado</c:v>
                </c:pt>
                <c:pt idx="2">
                  <c:v>Presupuesto Anual </c:v>
                </c:pt>
                <c:pt idx="3">
                  <c:v>Administración central</c:v>
                </c:pt>
                <c:pt idx="4">
                  <c:v>Establecimientos públicos </c:v>
                </c:pt>
                <c:pt idx="5">
                  <c:v>Contraloría y Universidad Distrital </c:v>
                </c:pt>
                <c:pt idx="6">
                  <c:v>Empresas Industriales y Comerciales –EICD</c:v>
                </c:pt>
                <c:pt idx="7">
                  <c:v>Empresas Sociales del Estado –ESE </c:v>
                </c:pt>
              </c:strCache>
            </c:strRef>
          </c:cat>
          <c:val>
            <c:numRef>
              <c:f>tips!$D$4:$D$11</c:f>
              <c:numCache>
                <c:formatCode>_ * #,##0_ ;_ * \-#,##0_ ;_ * "-"??_ ;_ @_ </c:formatCode>
                <c:ptCount val="8"/>
                <c:pt idx="1">
                  <c:v>26012949.240979001</c:v>
                </c:pt>
                <c:pt idx="2">
                  <c:v>17302281.100000001</c:v>
                </c:pt>
                <c:pt idx="3">
                  <c:v>11541525.491</c:v>
                </c:pt>
                <c:pt idx="4">
                  <c:v>5394551.1310000001</c:v>
                </c:pt>
                <c:pt idx="5">
                  <c:v>366204.478</c:v>
                </c:pt>
                <c:pt idx="6">
                  <c:v>7314883.1409790004</c:v>
                </c:pt>
                <c:pt idx="7">
                  <c:v>1395785</c:v>
                </c:pt>
              </c:numCache>
            </c:numRef>
          </c:val>
        </c:ser>
        <c:ser>
          <c:idx val="0"/>
          <c:order val="2"/>
          <c:tx>
            <c:strRef>
              <c:f>tips!$B$3</c:f>
              <c:strCache>
                <c:ptCount val="1"/>
                <c:pt idx="0">
                  <c:v>Presupuesto (Ingresos)</c:v>
                </c:pt>
              </c:strCache>
            </c:strRef>
          </c:tx>
          <c:spPr>
            <a:solidFill>
              <a:srgbClr val="9999FF"/>
            </a:solidFill>
            <a:ln w="12700">
              <a:solidFill>
                <a:srgbClr val="000000"/>
              </a:solidFill>
              <a:prstDash val="solid"/>
            </a:ln>
          </c:spPr>
          <c:invertIfNegative val="0"/>
          <c:cat>
            <c:strRef>
              <c:f>tips!$A$4:$A$11</c:f>
              <c:strCache>
                <c:ptCount val="8"/>
                <c:pt idx="1">
                  <c:v>El presupuesto distrital aprobado</c:v>
                </c:pt>
                <c:pt idx="2">
                  <c:v>Presupuesto Anual </c:v>
                </c:pt>
                <c:pt idx="3">
                  <c:v>Administración central</c:v>
                </c:pt>
                <c:pt idx="4">
                  <c:v>Establecimientos públicos </c:v>
                </c:pt>
                <c:pt idx="5">
                  <c:v>Contraloría y Universidad Distrital </c:v>
                </c:pt>
                <c:pt idx="6">
                  <c:v>Empresas Industriales y Comerciales –EICD</c:v>
                </c:pt>
                <c:pt idx="7">
                  <c:v>Empresas Sociales del Estado –ESE </c:v>
                </c:pt>
              </c:strCache>
            </c:strRef>
          </c:cat>
          <c:val>
            <c:numRef>
              <c:f>tips!$B$4:$B$11</c:f>
              <c:numCache>
                <c:formatCode>_ * #,##0_ ;_ * \-#,##0_ ;_ * "-"??_ ;_ @_ </c:formatCode>
                <c:ptCount val="8"/>
                <c:pt idx="1">
                  <c:v>26012949.240979001</c:v>
                </c:pt>
                <c:pt idx="2">
                  <c:v>17302281.100000001</c:v>
                </c:pt>
                <c:pt idx="3">
                  <c:v>15279309.379000001</c:v>
                </c:pt>
                <c:pt idx="4">
                  <c:v>1934040.5260000001</c:v>
                </c:pt>
                <c:pt idx="5">
                  <c:v>88931.195000000007</c:v>
                </c:pt>
                <c:pt idx="6">
                  <c:v>7314883.1409790004</c:v>
                </c:pt>
                <c:pt idx="7">
                  <c:v>1395785</c:v>
                </c:pt>
              </c:numCache>
            </c:numRef>
          </c:val>
        </c:ser>
        <c:ser>
          <c:idx val="3"/>
          <c:order val="3"/>
          <c:tx>
            <c:strRef>
              <c:f>tips!$E$3</c:f>
              <c:strCache>
                <c:ptCount val="1"/>
                <c:pt idx="0">
                  <c:v>% Part.</c:v>
                </c:pt>
              </c:strCache>
            </c:strRef>
          </c:tx>
          <c:invertIfNegative val="0"/>
          <c:cat>
            <c:strRef>
              <c:f>tips!$A$4:$A$11</c:f>
              <c:strCache>
                <c:ptCount val="8"/>
                <c:pt idx="1">
                  <c:v>El presupuesto distrital aprobado</c:v>
                </c:pt>
                <c:pt idx="2">
                  <c:v>Presupuesto Anual </c:v>
                </c:pt>
                <c:pt idx="3">
                  <c:v>Administración central</c:v>
                </c:pt>
                <c:pt idx="4">
                  <c:v>Establecimientos públicos </c:v>
                </c:pt>
                <c:pt idx="5">
                  <c:v>Contraloría y Universidad Distrital </c:v>
                </c:pt>
                <c:pt idx="6">
                  <c:v>Empresas Industriales y Comerciales –EICD</c:v>
                </c:pt>
                <c:pt idx="7">
                  <c:v>Empresas Sociales del Estado –ESE </c:v>
                </c:pt>
              </c:strCache>
            </c:strRef>
          </c:cat>
          <c:val>
            <c:numRef>
              <c:f>tips!$E$4:$E$11</c:f>
              <c:numCache>
                <c:formatCode>#,##0.0</c:formatCode>
                <c:ptCount val="8"/>
                <c:pt idx="1">
                  <c:v>100</c:v>
                </c:pt>
                <c:pt idx="2">
                  <c:v>66.514107799599998</c:v>
                </c:pt>
                <c:pt idx="3">
                  <c:v>44.368385084219057</c:v>
                </c:pt>
                <c:pt idx="4">
                  <c:v>20.737945094290954</c:v>
                </c:pt>
                <c:pt idx="5">
                  <c:v>1.4077776210899868</c:v>
                </c:pt>
                <c:pt idx="6">
                  <c:v>28.120160744617294</c:v>
                </c:pt>
                <c:pt idx="7">
                  <c:v>5.3657314557827105</c:v>
                </c:pt>
              </c:numCache>
            </c:numRef>
          </c:val>
        </c:ser>
        <c:dLbls>
          <c:showLegendKey val="0"/>
          <c:showVal val="0"/>
          <c:showCatName val="0"/>
          <c:showSerName val="0"/>
          <c:showPercent val="0"/>
          <c:showBubbleSize val="0"/>
        </c:dLbls>
        <c:gapWidth val="150"/>
        <c:shape val="box"/>
        <c:axId val="294545040"/>
        <c:axId val="582001424"/>
        <c:axId val="590932176"/>
      </c:bar3DChart>
      <c:catAx>
        <c:axId val="294545040"/>
        <c:scaling>
          <c:orientation val="minMax"/>
        </c:scaling>
        <c:delete val="0"/>
        <c:axPos val="b"/>
        <c:numFmt formatCode="General" sourceLinked="1"/>
        <c:majorTickMark val="out"/>
        <c:minorTickMark val="none"/>
        <c:tickLblPos val="low"/>
        <c:spPr>
          <a:ln w="3175">
            <a:solidFill>
              <a:srgbClr val="000000"/>
            </a:solidFill>
            <a:prstDash val="solid"/>
          </a:ln>
        </c:spPr>
        <c:txPr>
          <a:bodyPr rot="-2700000" vert="horz"/>
          <a:lstStyle/>
          <a:p>
            <a:pPr>
              <a:defRPr sz="800" b="0" i="0" u="none" strike="noStrike" baseline="0">
                <a:solidFill>
                  <a:srgbClr val="000000"/>
                </a:solidFill>
                <a:latin typeface="Arial"/>
                <a:ea typeface="Arial"/>
                <a:cs typeface="Arial"/>
              </a:defRPr>
            </a:pPr>
            <a:endParaRPr lang="es-CO"/>
          </a:p>
        </c:txPr>
        <c:crossAx val="582001424"/>
        <c:crosses val="autoZero"/>
        <c:auto val="1"/>
        <c:lblAlgn val="ctr"/>
        <c:lblOffset val="100"/>
        <c:tickLblSkip val="1"/>
        <c:tickMarkSkip val="1"/>
        <c:noMultiLvlLbl val="1"/>
      </c:catAx>
      <c:valAx>
        <c:axId val="582001424"/>
        <c:scaling>
          <c:orientation val="minMax"/>
        </c:scaling>
        <c:delete val="0"/>
        <c:axPos val="l"/>
        <c:majorGridlines>
          <c:spPr>
            <a:ln w="3175">
              <a:solidFill>
                <a:srgbClr val="00000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s-CO"/>
          </a:p>
        </c:txPr>
        <c:crossAx val="294545040"/>
        <c:crosses val="autoZero"/>
        <c:crossBetween val="between"/>
        <c:dispUnits>
          <c:builtInUnit val="thousands"/>
        </c:dispUnits>
      </c:valAx>
      <c:serAx>
        <c:axId val="590932176"/>
        <c:scaling>
          <c:orientation val="minMax"/>
        </c:scaling>
        <c:delete val="0"/>
        <c:axPos val="b"/>
        <c:numFmt formatCode="0.00%" sourceLinked="1"/>
        <c:majorTickMark val="out"/>
        <c:minorTickMark val="none"/>
        <c:tickLblPos val="low"/>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s-CO"/>
          </a:p>
        </c:txPr>
        <c:crossAx val="582001424"/>
        <c:crosses val="autoZero"/>
        <c:tickLblSkip val="2"/>
        <c:tickMarkSkip val="1"/>
      </c:serAx>
      <c:spPr>
        <a:noFill/>
        <a:ln w="25400">
          <a:noFill/>
        </a:ln>
      </c:spPr>
    </c:plotArea>
    <c:legend>
      <c:legendPos val="r"/>
      <c:layout>
        <c:manualLayout>
          <c:xMode val="edge"/>
          <c:yMode val="edge"/>
          <c:x val="0.63768230058199238"/>
          <c:y val="0.81194029850746263"/>
          <c:w val="0.2735512952185325"/>
          <c:h val="0.14925373134328357"/>
        </c:manualLayout>
      </c:layout>
      <c:overlay val="0"/>
      <c:spPr>
        <a:solidFill>
          <a:srgbClr val="FFFFFF"/>
        </a:solidFill>
        <a:ln w="3175">
          <a:solidFill>
            <a:srgbClr val="000000"/>
          </a:solidFill>
          <a:prstDash val="solid"/>
        </a:ln>
      </c:spPr>
      <c:txPr>
        <a:bodyPr/>
        <a:lstStyle/>
        <a:p>
          <a:pPr>
            <a:defRPr sz="675" b="0" i="0" u="none" strike="noStrike" baseline="0">
              <a:solidFill>
                <a:srgbClr val="000000"/>
              </a:solidFill>
              <a:latin typeface="Arial"/>
              <a:ea typeface="Arial"/>
              <a:cs typeface="Arial"/>
            </a:defRPr>
          </a:pPr>
          <a:endParaRPr lang="es-CO"/>
        </a:p>
      </c:txPr>
    </c:legend>
    <c:plotVisOnly val="1"/>
    <c:dispBlanksAs val="gap"/>
    <c:showDLblsOverMax val="0"/>
  </c:chart>
  <c:spPr>
    <a:solidFill>
      <a:srgbClr val="FFFFFF"/>
    </a:solidFill>
    <a:ln w="3175">
      <a:solidFill>
        <a:srgbClr val="000000"/>
      </a:solidFill>
      <a:prstDash val="solid"/>
    </a:ln>
  </c:spPr>
  <c:txPr>
    <a:bodyPr/>
    <a:lstStyle/>
    <a:p>
      <a:pPr>
        <a:defRPr sz="1025" b="0" i="0" u="none" strike="noStrike" baseline="0">
          <a:solidFill>
            <a:srgbClr val="000000"/>
          </a:solidFill>
          <a:latin typeface="Arial"/>
          <a:ea typeface="Arial"/>
          <a:cs typeface="Arial"/>
        </a:defRPr>
      </a:pPr>
      <a:endParaRPr lang="es-CO"/>
    </a:p>
  </c:txPr>
  <c:printSettings>
    <c:headerFooter alignWithMargins="0"/>
    <c:pageMargins b="1" l="0.75" r="0.75" t="1" header="0" footer="0"/>
    <c:pageSetup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view3D>
      <c:rotX val="15"/>
      <c:hPercent val="100"/>
      <c:rotY val="20"/>
      <c:depthPercent val="100"/>
      <c:rAngAx val="0"/>
    </c:view3D>
    <c:floor>
      <c:thickness val="0"/>
      <c:spPr>
        <a:solidFill>
          <a:srgbClr val="C0C0C0"/>
        </a:solidFill>
        <a:ln w="3175">
          <a:solidFill>
            <a:srgbClr val="000000"/>
          </a:solidFill>
          <a:prstDash val="solid"/>
        </a:ln>
      </c:spPr>
    </c:floor>
    <c:sideWall>
      <c:thickness val="0"/>
      <c:spPr>
        <a:solidFill>
          <a:srgbClr val="C0C0C0"/>
        </a:solidFill>
        <a:ln w="12700">
          <a:solidFill>
            <a:srgbClr val="808080"/>
          </a:solidFill>
          <a:prstDash val="solid"/>
        </a:ln>
      </c:spPr>
    </c:sideWall>
    <c:backWall>
      <c:thickness val="0"/>
      <c:spPr>
        <a:solidFill>
          <a:srgbClr val="C0C0C0"/>
        </a:solidFill>
        <a:ln w="12700">
          <a:solidFill>
            <a:srgbClr val="808080"/>
          </a:solidFill>
          <a:prstDash val="solid"/>
        </a:ln>
      </c:spPr>
    </c:backWall>
    <c:plotArea>
      <c:layout>
        <c:manualLayout>
          <c:layoutTarget val="inner"/>
          <c:xMode val="edge"/>
          <c:yMode val="edge"/>
          <c:x val="0.21869526202749881"/>
          <c:y val="2.754828347829362E-2"/>
          <c:w val="0.59435728470376692"/>
          <c:h val="0.62810086330509451"/>
        </c:manualLayout>
      </c:layout>
      <c:bar3DChart>
        <c:barDir val="col"/>
        <c:grouping val="standard"/>
        <c:varyColors val="0"/>
        <c:ser>
          <c:idx val="2"/>
          <c:order val="0"/>
          <c:tx>
            <c:strRef>
              <c:f>tips!$C$39:$C$40</c:f>
              <c:strCache>
                <c:ptCount val="2"/>
                <c:pt idx="0">
                  <c:v>%Part.</c:v>
                </c:pt>
              </c:strCache>
            </c:strRef>
          </c:tx>
          <c:invertIfNegative val="0"/>
          <c:cat>
            <c:strRef>
              <c:f>tips!$A$41:$A$46</c:f>
              <c:strCache>
                <c:ptCount val="6"/>
                <c:pt idx="0">
                  <c:v>La distribución de la ejecución del gasto</c:v>
                </c:pt>
                <c:pt idx="1">
                  <c:v>Funcionamiento </c:v>
                </c:pt>
                <c:pt idx="2">
                  <c:v>Operativos</c:v>
                </c:pt>
                <c:pt idx="3">
                  <c:v>Deuda</c:v>
                </c:pt>
                <c:pt idx="4">
                  <c:v>Inversión </c:v>
                </c:pt>
                <c:pt idx="5">
                  <c:v>Disponibilidad final</c:v>
                </c:pt>
              </c:strCache>
            </c:strRef>
          </c:cat>
          <c:val>
            <c:numRef>
              <c:f>tips!$C$41:$C$46</c:f>
              <c:numCache>
                <c:formatCode>#,##0.0</c:formatCode>
                <c:ptCount val="6"/>
                <c:pt idx="0">
                  <c:v>100</c:v>
                </c:pt>
                <c:pt idx="1">
                  <c:v>13.682929339995125</c:v>
                </c:pt>
                <c:pt idx="2">
                  <c:v>6.0142449897557526</c:v>
                </c:pt>
                <c:pt idx="3">
                  <c:v>3.2863021751466372</c:v>
                </c:pt>
                <c:pt idx="4">
                  <c:v>76.131452980426005</c:v>
                </c:pt>
                <c:pt idx="5">
                  <c:v>0.88507051467649478</c:v>
                </c:pt>
              </c:numCache>
            </c:numRef>
          </c:val>
        </c:ser>
        <c:ser>
          <c:idx val="1"/>
          <c:order val="1"/>
          <c:tx>
            <c:strRef>
              <c:f>tips!$D$39:$D$40</c:f>
              <c:strCache>
                <c:ptCount val="2"/>
                <c:pt idx="0">
                  <c:v>Ejecución del gasto</c:v>
                </c:pt>
              </c:strCache>
            </c:strRef>
          </c:tx>
          <c:spPr>
            <a:solidFill>
              <a:srgbClr val="993366"/>
            </a:solidFill>
            <a:ln w="12700">
              <a:solidFill>
                <a:srgbClr val="000000"/>
              </a:solidFill>
              <a:prstDash val="solid"/>
            </a:ln>
          </c:spPr>
          <c:invertIfNegative val="0"/>
          <c:cat>
            <c:strRef>
              <c:f>tips!$A$41:$A$46</c:f>
              <c:strCache>
                <c:ptCount val="6"/>
                <c:pt idx="0">
                  <c:v>La distribución de la ejecución del gasto</c:v>
                </c:pt>
                <c:pt idx="1">
                  <c:v>Funcionamiento </c:v>
                </c:pt>
                <c:pt idx="2">
                  <c:v>Operativos</c:v>
                </c:pt>
                <c:pt idx="3">
                  <c:v>Deuda</c:v>
                </c:pt>
                <c:pt idx="4">
                  <c:v>Inversión </c:v>
                </c:pt>
                <c:pt idx="5">
                  <c:v>Disponibilidad final</c:v>
                </c:pt>
              </c:strCache>
            </c:strRef>
          </c:cat>
          <c:val>
            <c:numRef>
              <c:f>tips!$D$41:$D$46</c:f>
              <c:numCache>
                <c:formatCode>_ * #,##0_ ;_ * \-#,##0_ ;_ * "-"??_ ;_ @_ </c:formatCode>
                <c:ptCount val="6"/>
                <c:pt idx="0">
                  <c:v>6194673.0232899999</c:v>
                </c:pt>
                <c:pt idx="1">
                  <c:v>956728.40401199996</c:v>
                </c:pt>
                <c:pt idx="2">
                  <c:v>805974.82201</c:v>
                </c:pt>
                <c:pt idx="3">
                  <c:v>98578.614807000005</c:v>
                </c:pt>
                <c:pt idx="4">
                  <c:v>4333391.182461</c:v>
                </c:pt>
                <c:pt idx="5">
                  <c:v>0</c:v>
                </c:pt>
              </c:numCache>
            </c:numRef>
          </c:val>
        </c:ser>
        <c:ser>
          <c:idx val="0"/>
          <c:order val="2"/>
          <c:tx>
            <c:strRef>
              <c:f>tips!$B$39:$B$40</c:f>
              <c:strCache>
                <c:ptCount val="2"/>
                <c:pt idx="0">
                  <c:v>Presupuesto</c:v>
                </c:pt>
              </c:strCache>
            </c:strRef>
          </c:tx>
          <c:spPr>
            <a:solidFill>
              <a:srgbClr val="9999FF"/>
            </a:solidFill>
            <a:ln w="12700">
              <a:solidFill>
                <a:srgbClr val="000000"/>
              </a:solidFill>
              <a:prstDash val="solid"/>
            </a:ln>
          </c:spPr>
          <c:invertIfNegative val="0"/>
          <c:cat>
            <c:strRef>
              <c:f>tips!$A$41:$A$46</c:f>
              <c:strCache>
                <c:ptCount val="6"/>
                <c:pt idx="0">
                  <c:v>La distribución de la ejecución del gasto</c:v>
                </c:pt>
                <c:pt idx="1">
                  <c:v>Funcionamiento </c:v>
                </c:pt>
                <c:pt idx="2">
                  <c:v>Operativos</c:v>
                </c:pt>
                <c:pt idx="3">
                  <c:v>Deuda</c:v>
                </c:pt>
                <c:pt idx="4">
                  <c:v>Inversión </c:v>
                </c:pt>
                <c:pt idx="5">
                  <c:v>Disponibilidad final</c:v>
                </c:pt>
              </c:strCache>
            </c:strRef>
          </c:cat>
          <c:val>
            <c:numRef>
              <c:f>tips!$B$41:$B$46</c:f>
              <c:numCache>
                <c:formatCode>_ * #,##0_ ;_ * \-#,##0_ ;_ * "-"??_ ;_ @_ </c:formatCode>
                <c:ptCount val="6"/>
                <c:pt idx="0">
                  <c:v>25837622.523622997</c:v>
                </c:pt>
                <c:pt idx="1">
                  <c:v>3535343.6330419998</c:v>
                </c:pt>
                <c:pt idx="2">
                  <c:v>1553937.9180989999</c:v>
                </c:pt>
                <c:pt idx="3">
                  <c:v>849102.35100000002</c:v>
                </c:pt>
                <c:pt idx="4">
                  <c:v>19670557.442832001</c:v>
                </c:pt>
                <c:pt idx="5">
                  <c:v>228681.17864999999</c:v>
                </c:pt>
              </c:numCache>
            </c:numRef>
          </c:val>
        </c:ser>
        <c:ser>
          <c:idx val="3"/>
          <c:order val="3"/>
          <c:tx>
            <c:strRef>
              <c:f>tips!$E$39:$E$40</c:f>
              <c:strCache>
                <c:ptCount val="2"/>
                <c:pt idx="0">
                  <c:v>Ejecución del gasto</c:v>
                </c:pt>
                <c:pt idx="1">
                  <c:v>%</c:v>
                </c:pt>
              </c:strCache>
            </c:strRef>
          </c:tx>
          <c:invertIfNegative val="0"/>
          <c:cat>
            <c:strRef>
              <c:f>tips!$A$41:$A$46</c:f>
              <c:strCache>
                <c:ptCount val="6"/>
                <c:pt idx="0">
                  <c:v>La distribución de la ejecución del gasto</c:v>
                </c:pt>
                <c:pt idx="1">
                  <c:v>Funcionamiento </c:v>
                </c:pt>
                <c:pt idx="2">
                  <c:v>Operativos</c:v>
                </c:pt>
                <c:pt idx="3">
                  <c:v>Deuda</c:v>
                </c:pt>
                <c:pt idx="4">
                  <c:v>Inversión </c:v>
                </c:pt>
                <c:pt idx="5">
                  <c:v>Disponibilidad final</c:v>
                </c:pt>
              </c:strCache>
            </c:strRef>
          </c:cat>
          <c:val>
            <c:numRef>
              <c:f>tips!$E$41:$E$46</c:f>
              <c:numCache>
                <c:formatCode>#,##0.0</c:formatCode>
                <c:ptCount val="6"/>
                <c:pt idx="0">
                  <c:v>100</c:v>
                </c:pt>
                <c:pt idx="1">
                  <c:v>15.444372938087378</c:v>
                </c:pt>
                <c:pt idx="2">
                  <c:v>13.010772626412907</c:v>
                </c:pt>
                <c:pt idx="3">
                  <c:v>1.5913449254928511</c:v>
                </c:pt>
                <c:pt idx="4">
                  <c:v>69.953509510006867</c:v>
                </c:pt>
                <c:pt idx="5">
                  <c:v>0</c:v>
                </c:pt>
              </c:numCache>
            </c:numRef>
          </c:val>
        </c:ser>
        <c:dLbls>
          <c:showLegendKey val="0"/>
          <c:showVal val="0"/>
          <c:showCatName val="0"/>
          <c:showSerName val="0"/>
          <c:showPercent val="0"/>
          <c:showBubbleSize val="0"/>
        </c:dLbls>
        <c:gapWidth val="150"/>
        <c:shape val="box"/>
        <c:axId val="582003600"/>
        <c:axId val="258814432"/>
        <c:axId val="590945280"/>
      </c:bar3DChart>
      <c:catAx>
        <c:axId val="582003600"/>
        <c:scaling>
          <c:orientation val="minMax"/>
        </c:scaling>
        <c:delete val="0"/>
        <c:axPos val="b"/>
        <c:numFmt formatCode="General" sourceLinked="1"/>
        <c:majorTickMark val="out"/>
        <c:minorTickMark val="none"/>
        <c:tickLblPos val="low"/>
        <c:spPr>
          <a:ln w="3175">
            <a:solidFill>
              <a:srgbClr val="000000"/>
            </a:solidFill>
            <a:prstDash val="solid"/>
          </a:ln>
        </c:spPr>
        <c:txPr>
          <a:bodyPr rot="-2400000" vert="horz"/>
          <a:lstStyle/>
          <a:p>
            <a:pPr>
              <a:defRPr sz="575" b="0" i="0" u="none" strike="noStrike" baseline="0">
                <a:solidFill>
                  <a:srgbClr val="000000"/>
                </a:solidFill>
                <a:latin typeface="Arial"/>
                <a:ea typeface="Arial"/>
                <a:cs typeface="Arial"/>
              </a:defRPr>
            </a:pPr>
            <a:endParaRPr lang="es-CO"/>
          </a:p>
        </c:txPr>
        <c:crossAx val="258814432"/>
        <c:crosses val="autoZero"/>
        <c:auto val="1"/>
        <c:lblAlgn val="ctr"/>
        <c:lblOffset val="100"/>
        <c:tickLblSkip val="1"/>
        <c:tickMarkSkip val="1"/>
        <c:noMultiLvlLbl val="1"/>
      </c:catAx>
      <c:valAx>
        <c:axId val="258814432"/>
        <c:scaling>
          <c:orientation val="minMax"/>
        </c:scaling>
        <c:delete val="0"/>
        <c:axPos val="l"/>
        <c:majorGridlines>
          <c:spPr>
            <a:ln w="3175">
              <a:solidFill>
                <a:srgbClr val="000000"/>
              </a:solidFill>
              <a:prstDash val="solid"/>
            </a:ln>
          </c:spPr>
        </c:majorGridlines>
        <c:numFmt formatCode="#,##0.0" sourceLinked="1"/>
        <c:majorTickMark val="out"/>
        <c:minorTickMark val="none"/>
        <c:tickLblPos val="nextTo"/>
        <c:spPr>
          <a:ln w="3175">
            <a:solidFill>
              <a:srgbClr val="000000"/>
            </a:solidFill>
            <a:prstDash val="solid"/>
          </a:ln>
        </c:spPr>
        <c:txPr>
          <a:bodyPr rot="0" vert="horz"/>
          <a:lstStyle/>
          <a:p>
            <a:pPr>
              <a:defRPr sz="575" b="0" i="0" u="none" strike="noStrike" baseline="0">
                <a:solidFill>
                  <a:srgbClr val="000000"/>
                </a:solidFill>
                <a:latin typeface="Arial"/>
                <a:ea typeface="Arial"/>
                <a:cs typeface="Arial"/>
              </a:defRPr>
            </a:pPr>
            <a:endParaRPr lang="es-CO"/>
          </a:p>
        </c:txPr>
        <c:crossAx val="582003600"/>
        <c:crosses val="autoZero"/>
        <c:crossBetween val="between"/>
      </c:valAx>
      <c:serAx>
        <c:axId val="590945280"/>
        <c:scaling>
          <c:orientation val="minMax"/>
        </c:scaling>
        <c:delete val="0"/>
        <c:axPos val="b"/>
        <c:numFmt formatCode="0.00%" sourceLinked="1"/>
        <c:majorTickMark val="out"/>
        <c:minorTickMark val="none"/>
        <c:tickLblPos val="low"/>
        <c:spPr>
          <a:ln w="3175">
            <a:solidFill>
              <a:srgbClr val="000000"/>
            </a:solidFill>
            <a:prstDash val="solid"/>
          </a:ln>
        </c:spPr>
        <c:txPr>
          <a:bodyPr rot="0" vert="horz"/>
          <a:lstStyle/>
          <a:p>
            <a:pPr>
              <a:defRPr sz="575" b="0" i="0" u="none" strike="noStrike" baseline="0">
                <a:solidFill>
                  <a:srgbClr val="000000"/>
                </a:solidFill>
                <a:latin typeface="Arial"/>
                <a:ea typeface="Arial"/>
                <a:cs typeface="Arial"/>
              </a:defRPr>
            </a:pPr>
            <a:endParaRPr lang="es-CO"/>
          </a:p>
        </c:txPr>
        <c:crossAx val="258814432"/>
        <c:crosses val="autoZero"/>
        <c:tickLblSkip val="1"/>
        <c:tickMarkSkip val="1"/>
      </c:serAx>
      <c:spPr>
        <a:noFill/>
        <a:ln w="25400">
          <a:noFill/>
        </a:ln>
      </c:spPr>
    </c:plotArea>
    <c:legend>
      <c:legendPos val="r"/>
      <c:layout>
        <c:manualLayout>
          <c:xMode val="edge"/>
          <c:yMode val="edge"/>
          <c:x val="8.8183606678794768E-2"/>
          <c:y val="0.85399680411849344"/>
          <c:w val="0.52028311275905326"/>
          <c:h val="0.12121241043216702"/>
        </c:manualLayout>
      </c:layout>
      <c:overlay val="0"/>
      <c:spPr>
        <a:solidFill>
          <a:srgbClr val="FFFFFF"/>
        </a:solidFill>
        <a:ln w="3175">
          <a:solidFill>
            <a:srgbClr val="000000"/>
          </a:solidFill>
          <a:prstDash val="solid"/>
        </a:ln>
      </c:spPr>
      <c:txPr>
        <a:bodyPr/>
        <a:lstStyle/>
        <a:p>
          <a:pPr>
            <a:defRPr sz="845" b="0" i="0" u="none" strike="noStrike" baseline="0">
              <a:solidFill>
                <a:srgbClr val="000000"/>
              </a:solidFill>
              <a:latin typeface="Arial"/>
              <a:ea typeface="Arial"/>
              <a:cs typeface="Arial"/>
            </a:defRPr>
          </a:pPr>
          <a:endParaRPr lang="es-CO"/>
        </a:p>
      </c:txPr>
    </c:legend>
    <c:plotVisOnly val="1"/>
    <c:dispBlanksAs val="gap"/>
    <c:showDLblsOverMax val="0"/>
  </c:chart>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s-CO"/>
    </a:p>
  </c:txPr>
  <c:printSettings>
    <c:headerFooter alignWithMargins="0"/>
    <c:pageMargins b="1" l="0.75" r="0.75" t="1" header="0" footer="0"/>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PRESUPUESTO</a:t>
            </a:r>
            <a:r>
              <a:rPr lang="es-CO" baseline="0"/>
              <a:t> 2015</a:t>
            </a:r>
          </a:p>
        </c:rich>
      </c:tx>
      <c:layout/>
      <c:overlay val="0"/>
      <c:spPr>
        <a:noFill/>
        <a:ln w="25400">
          <a:noFill/>
        </a:ln>
      </c:spPr>
    </c:title>
    <c:autoTitleDeleted val="0"/>
    <c:plotArea>
      <c:layout>
        <c:manualLayout>
          <c:layoutTarget val="inner"/>
          <c:xMode val="edge"/>
          <c:yMode val="edge"/>
          <c:x val="0.1255525399750563"/>
          <c:y val="0.10112793012942348"/>
          <c:w val="0.70531062340611683"/>
          <c:h val="0.71500927685763416"/>
        </c:manualLayout>
      </c:layout>
      <c:barChart>
        <c:barDir val="col"/>
        <c:grouping val="clustered"/>
        <c:varyColors val="0"/>
        <c:ser>
          <c:idx val="0"/>
          <c:order val="0"/>
          <c:tx>
            <c:strRef>
              <c:f>tips!$B$3</c:f>
              <c:strCache>
                <c:ptCount val="1"/>
                <c:pt idx="0">
                  <c:v>Presupuesto (Ingresos)</c:v>
                </c:pt>
              </c:strCache>
            </c:strRef>
          </c:tx>
          <c:spPr>
            <a:solidFill>
              <a:srgbClr val="FFC000"/>
            </a:solidFill>
            <a:ln cap="sq">
              <a:noFill/>
            </a:ln>
            <a:effectLst>
              <a:glow rad="12700">
                <a:schemeClr val="accent1"/>
              </a:glow>
              <a:outerShdw blurRad="50800" dist="50800" dir="5400000" sx="2000" sy="2000" algn="ctr" rotWithShape="0">
                <a:srgbClr val="000000">
                  <a:alpha val="0"/>
                </a:srgbClr>
              </a:outerShdw>
            </a:effectLst>
            <a:scene3d>
              <a:camera prst="orthographicFront"/>
              <a:lightRig rig="sunset" dir="t"/>
            </a:scene3d>
            <a:sp3d prstMaterial="matte">
              <a:bevelT w="254000" prst="angle"/>
            </a:sp3d>
          </c:spPr>
          <c:invertIfNegative val="0"/>
          <c:dPt>
            <c:idx val="1"/>
            <c:invertIfNegative val="0"/>
            <c:bubble3D val="0"/>
            <c:spPr>
              <a:solidFill>
                <a:srgbClr val="FFC000"/>
              </a:solidFill>
              <a:ln cap="sq">
                <a:noFill/>
              </a:ln>
              <a:effectLst>
                <a:glow rad="12700">
                  <a:schemeClr val="accent1"/>
                </a:glow>
                <a:outerShdw blurRad="50800" dist="50800" dir="5400000" sx="2000" sy="2000" algn="ctr" rotWithShape="0">
                  <a:srgbClr val="000000">
                    <a:alpha val="0"/>
                  </a:srgbClr>
                </a:outerShdw>
                <a:softEdge rad="114300"/>
              </a:effectLst>
              <a:scene3d>
                <a:camera prst="orthographicFront"/>
                <a:lightRig rig="sunset" dir="t"/>
              </a:scene3d>
              <a:sp3d prstMaterial="matte">
                <a:bevelT w="254000" prst="angle"/>
              </a:sp3d>
            </c:spPr>
          </c:dPt>
          <c:cat>
            <c:strRef>
              <c:f>tips!$A$4:$A$11</c:f>
              <c:strCache>
                <c:ptCount val="8"/>
                <c:pt idx="1">
                  <c:v>El presupuesto distrital aprobado</c:v>
                </c:pt>
                <c:pt idx="2">
                  <c:v>Presupuesto Anual </c:v>
                </c:pt>
                <c:pt idx="3">
                  <c:v>Administración central</c:v>
                </c:pt>
                <c:pt idx="4">
                  <c:v>Establecimientos públicos </c:v>
                </c:pt>
                <c:pt idx="5">
                  <c:v>Contraloría y Universidad Distrital </c:v>
                </c:pt>
                <c:pt idx="6">
                  <c:v>Empresas Industriales y Comerciales –EICD</c:v>
                </c:pt>
                <c:pt idx="7">
                  <c:v>Empresas Sociales del Estado –ESE </c:v>
                </c:pt>
              </c:strCache>
            </c:strRef>
          </c:cat>
          <c:val>
            <c:numRef>
              <c:f>tips!$B$4:$B$11</c:f>
              <c:numCache>
                <c:formatCode>_ * #,##0_ ;_ * \-#,##0_ ;_ * "-"??_ ;_ @_ </c:formatCode>
                <c:ptCount val="8"/>
                <c:pt idx="1">
                  <c:v>26012949.240979001</c:v>
                </c:pt>
                <c:pt idx="2">
                  <c:v>17302281.100000001</c:v>
                </c:pt>
                <c:pt idx="3">
                  <c:v>15279309.379000001</c:v>
                </c:pt>
                <c:pt idx="4">
                  <c:v>1934040.5260000001</c:v>
                </c:pt>
                <c:pt idx="5">
                  <c:v>88931.195000000007</c:v>
                </c:pt>
                <c:pt idx="6">
                  <c:v>7314883.1409790004</c:v>
                </c:pt>
                <c:pt idx="7">
                  <c:v>1395785</c:v>
                </c:pt>
              </c:numCache>
            </c:numRef>
          </c:val>
        </c:ser>
        <c:ser>
          <c:idx val="2"/>
          <c:order val="2"/>
          <c:tx>
            <c:strRef>
              <c:f>tips!$D$3</c:f>
              <c:strCache>
                <c:ptCount val="1"/>
                <c:pt idx="0">
                  <c:v>Presupuesto (Gastos)</c:v>
                </c:pt>
              </c:strCache>
            </c:strRef>
          </c:tx>
          <c:spPr>
            <a:solidFill>
              <a:srgbClr val="FF0000"/>
            </a:solidFill>
            <a:ln>
              <a:noFill/>
            </a:ln>
            <a:effectLst>
              <a:innerShdw blurRad="63500" dist="139700" dir="10800000">
                <a:prstClr val="black">
                  <a:alpha val="50000"/>
                </a:prstClr>
              </a:innerShdw>
              <a:softEdge rad="31750"/>
            </a:effectLst>
            <a:scene3d>
              <a:camera prst="orthographicFront"/>
              <a:lightRig rig="threePt" dir="t">
                <a:rot lat="0" lon="0" rev="4800000"/>
              </a:lightRig>
            </a:scene3d>
            <a:sp3d prstMaterial="dkEdge">
              <a:bevelT w="292100" prst="angle"/>
              <a:bevelB w="82550" prst="angle"/>
            </a:sp3d>
          </c:spPr>
          <c:invertIfNegative val="0"/>
          <c:cat>
            <c:strRef>
              <c:f>tips!$A$4:$A$11</c:f>
              <c:strCache>
                <c:ptCount val="8"/>
                <c:pt idx="1">
                  <c:v>El presupuesto distrital aprobado</c:v>
                </c:pt>
                <c:pt idx="2">
                  <c:v>Presupuesto Anual </c:v>
                </c:pt>
                <c:pt idx="3">
                  <c:v>Administración central</c:v>
                </c:pt>
                <c:pt idx="4">
                  <c:v>Establecimientos públicos </c:v>
                </c:pt>
                <c:pt idx="5">
                  <c:v>Contraloría y Universidad Distrital </c:v>
                </c:pt>
                <c:pt idx="6">
                  <c:v>Empresas Industriales y Comerciales –EICD</c:v>
                </c:pt>
                <c:pt idx="7">
                  <c:v>Empresas Sociales del Estado –ESE </c:v>
                </c:pt>
              </c:strCache>
            </c:strRef>
          </c:cat>
          <c:val>
            <c:numRef>
              <c:f>tips!$D$4:$D$11</c:f>
              <c:numCache>
                <c:formatCode>_ * #,##0_ ;_ * \-#,##0_ ;_ * "-"??_ ;_ @_ </c:formatCode>
                <c:ptCount val="8"/>
                <c:pt idx="1">
                  <c:v>26012949.240979001</c:v>
                </c:pt>
                <c:pt idx="2">
                  <c:v>17302281.100000001</c:v>
                </c:pt>
                <c:pt idx="3">
                  <c:v>11541525.491</c:v>
                </c:pt>
                <c:pt idx="4">
                  <c:v>5394551.1310000001</c:v>
                </c:pt>
                <c:pt idx="5">
                  <c:v>366204.478</c:v>
                </c:pt>
                <c:pt idx="6">
                  <c:v>7314883.1409790004</c:v>
                </c:pt>
                <c:pt idx="7">
                  <c:v>1395785</c:v>
                </c:pt>
              </c:numCache>
            </c:numRef>
          </c:val>
        </c:ser>
        <c:dLbls>
          <c:showLegendKey val="0"/>
          <c:showVal val="0"/>
          <c:showCatName val="0"/>
          <c:showSerName val="0"/>
          <c:showPercent val="0"/>
          <c:showBubbleSize val="0"/>
        </c:dLbls>
        <c:gapWidth val="24"/>
        <c:overlap val="-7"/>
        <c:axId val="258814976"/>
        <c:axId val="397702464"/>
      </c:barChart>
      <c:barChart>
        <c:barDir val="col"/>
        <c:grouping val="clustered"/>
        <c:varyColors val="0"/>
        <c:ser>
          <c:idx val="1"/>
          <c:order val="1"/>
          <c:tx>
            <c:strRef>
              <c:f>tips!$C$3</c:f>
              <c:strCache>
                <c:ptCount val="1"/>
                <c:pt idx="0">
                  <c:v>% Part.</c:v>
                </c:pt>
              </c:strCache>
            </c:strRef>
          </c:tx>
          <c:spPr>
            <a:solidFill>
              <a:srgbClr val="ED7D31"/>
            </a:solidFill>
            <a:ln w="25400">
              <a:noFill/>
            </a:ln>
          </c:spPr>
          <c:invertIfNegative val="0"/>
          <c:cat>
            <c:strRef>
              <c:f>tips!$A$4:$A$11</c:f>
              <c:strCache>
                <c:ptCount val="8"/>
                <c:pt idx="1">
                  <c:v>El presupuesto distrital aprobado</c:v>
                </c:pt>
                <c:pt idx="2">
                  <c:v>Presupuesto Anual </c:v>
                </c:pt>
                <c:pt idx="3">
                  <c:v>Administración central</c:v>
                </c:pt>
                <c:pt idx="4">
                  <c:v>Establecimientos públicos </c:v>
                </c:pt>
                <c:pt idx="5">
                  <c:v>Contraloría y Universidad Distrital </c:v>
                </c:pt>
                <c:pt idx="6">
                  <c:v>Empresas Industriales y Comerciales –EICD</c:v>
                </c:pt>
                <c:pt idx="7">
                  <c:v>Empresas Sociales del Estado –ESE </c:v>
                </c:pt>
              </c:strCache>
            </c:strRef>
          </c:cat>
          <c:val>
            <c:numRef>
              <c:f>tips!$C$4:$C$11</c:f>
              <c:numCache>
                <c:formatCode>#,##0.0</c:formatCode>
                <c:ptCount val="8"/>
                <c:pt idx="1">
                  <c:v>100</c:v>
                </c:pt>
                <c:pt idx="2">
                  <c:v>66.514107799599998</c:v>
                </c:pt>
                <c:pt idx="3">
                  <c:v>58.737320545453699</c:v>
                </c:pt>
                <c:pt idx="4">
                  <c:v>7.4349144654203476</c:v>
                </c:pt>
                <c:pt idx="5">
                  <c:v>0.34187278872594717</c:v>
                </c:pt>
                <c:pt idx="6">
                  <c:v>28.120160744617294</c:v>
                </c:pt>
                <c:pt idx="7">
                  <c:v>5.3657314557827105</c:v>
                </c:pt>
              </c:numCache>
            </c:numRef>
          </c:val>
        </c:ser>
        <c:dLbls>
          <c:showLegendKey val="0"/>
          <c:showVal val="0"/>
          <c:showCatName val="0"/>
          <c:showSerName val="0"/>
          <c:showPercent val="0"/>
          <c:showBubbleSize val="0"/>
        </c:dLbls>
        <c:gapWidth val="214"/>
        <c:overlap val="-27"/>
        <c:axId val="258814976"/>
        <c:axId val="397702464"/>
      </c:barChart>
      <c:catAx>
        <c:axId val="2588149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960000" spcFirstLastPara="1" vertOverflow="ellipsis" vert="horz" wrap="square" anchor="ctr" anchorCtr="1"/>
          <a:lstStyle/>
          <a:p>
            <a:pPr>
              <a:defRPr sz="600" b="0" i="0" u="none" strike="noStrike" kern="1200" baseline="0">
                <a:solidFill>
                  <a:schemeClr val="tx1">
                    <a:lumMod val="65000"/>
                    <a:lumOff val="35000"/>
                  </a:schemeClr>
                </a:solidFill>
                <a:latin typeface="+mn-lt"/>
                <a:ea typeface="+mn-ea"/>
                <a:cs typeface="+mn-cs"/>
              </a:defRPr>
            </a:pPr>
            <a:endParaRPr lang="es-CO"/>
          </a:p>
        </c:txPr>
        <c:crossAx val="397702464"/>
        <c:crossesAt val="0"/>
        <c:auto val="1"/>
        <c:lblAlgn val="ctr"/>
        <c:lblOffset val="100"/>
        <c:noMultiLvlLbl val="0"/>
      </c:catAx>
      <c:valAx>
        <c:axId val="397702464"/>
        <c:scaling>
          <c:orientation val="minMax"/>
          <c:max val="28000000"/>
        </c:scaling>
        <c:delete val="0"/>
        <c:axPos val="r"/>
        <c:majorGridlines>
          <c:spPr>
            <a:ln w="15875" cap="flat" cmpd="sng" algn="ctr">
              <a:solidFill>
                <a:schemeClr val="tx1">
                  <a:lumMod val="15000"/>
                  <a:lumOff val="85000"/>
                </a:schemeClr>
              </a:solidFill>
              <a:round/>
            </a:ln>
            <a:effectLst/>
          </c:spPr>
        </c:majorGridlines>
        <c:numFmt formatCode="#,##0" sourceLinked="0"/>
        <c:majorTickMark val="none"/>
        <c:minorTickMark val="none"/>
        <c:tickLblPos val="nextTo"/>
        <c:txPr>
          <a:bodyPr rot="-60000000" vert="horz"/>
          <a:lstStyle/>
          <a:p>
            <a:pPr>
              <a:defRPr/>
            </a:pPr>
            <a:endParaRPr lang="es-CO"/>
          </a:p>
        </c:txPr>
        <c:crossAx val="258814976"/>
        <c:crosses val="max"/>
        <c:crossBetween val="between"/>
        <c:majorUnit val="2000000"/>
      </c:valAx>
      <c:spPr>
        <a:noFill/>
        <a:ln w="15875">
          <a:gradFill>
            <a:gsLst>
              <a:gs pos="0">
                <a:schemeClr val="accent1">
                  <a:lumMod val="5000"/>
                  <a:lumOff val="95000"/>
                </a:schemeClr>
              </a:gs>
              <a:gs pos="98000">
                <a:schemeClr val="accent1">
                  <a:lumMod val="45000"/>
                  <a:lumOff val="55000"/>
                </a:schemeClr>
              </a:gs>
              <a:gs pos="90000">
                <a:schemeClr val="accent1">
                  <a:lumMod val="45000"/>
                  <a:lumOff val="55000"/>
                </a:schemeClr>
              </a:gs>
              <a:gs pos="100000">
                <a:schemeClr val="accent1">
                  <a:lumMod val="30000"/>
                  <a:lumOff val="70000"/>
                </a:schemeClr>
              </a:gs>
            </a:gsLst>
            <a:lin ang="5400000" scaled="1"/>
          </a:gradFill>
        </a:ln>
        <a:effectLst>
          <a:outerShdw blurRad="50800" dir="5400000" sx="60000" sy="60000" algn="ctr" rotWithShape="0">
            <a:srgbClr val="000000">
              <a:alpha val="43137"/>
            </a:srgbClr>
          </a:outerShdw>
        </a:effectLst>
        <a:scene3d>
          <a:camera prst="orthographicFront"/>
          <a:lightRig rig="threePt" dir="t"/>
        </a:scene3d>
        <a:sp3d>
          <a:bevelT w="6350"/>
        </a:sp3d>
      </c:spPr>
    </c:plotArea>
    <c:legend>
      <c:legendPos val="b"/>
      <c:layout/>
      <c:overlay val="0"/>
      <c:spPr>
        <a:noFill/>
        <a:ln w="25400">
          <a:noFill/>
        </a:ln>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_rels/drawing5.xml.rels><?xml version="1.0" encoding="UTF-8" standalone="yes"?>
<Relationships xmlns="http://schemas.openxmlformats.org/package/2006/relationships"><Relationship Id="rId3" Type="http://schemas.openxmlformats.org/officeDocument/2006/relationships/chart" Target="../charts/chart5.xml"/><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xdr:from>
      <xdr:col>0</xdr:col>
      <xdr:colOff>409575</xdr:colOff>
      <xdr:row>3</xdr:row>
      <xdr:rowOff>95250</xdr:rowOff>
    </xdr:from>
    <xdr:to>
      <xdr:col>0</xdr:col>
      <xdr:colOff>990600</xdr:colOff>
      <xdr:row>3</xdr:row>
      <xdr:rowOff>600075</xdr:rowOff>
    </xdr:to>
    <xdr:sp macro="" textlink="">
      <xdr:nvSpPr>
        <xdr:cNvPr id="1054" name="Line 1"/>
        <xdr:cNvSpPr>
          <a:spLocks noChangeShapeType="1"/>
        </xdr:cNvSpPr>
      </xdr:nvSpPr>
      <xdr:spPr bwMode="auto">
        <a:xfrm>
          <a:off x="409575" y="466725"/>
          <a:ext cx="581025" cy="4000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676275</xdr:colOff>
      <xdr:row>14</xdr:row>
      <xdr:rowOff>114299</xdr:rowOff>
    </xdr:from>
    <xdr:to>
      <xdr:col>8</xdr:col>
      <xdr:colOff>238125</xdr:colOff>
      <xdr:row>45</xdr:row>
      <xdr:rowOff>85724</xdr:rowOff>
    </xdr:to>
    <xdr:graphicFrame macro="">
      <xdr:nvGraphicFramePr>
        <xdr:cNvPr id="6168" name="Gráfico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9525</xdr:colOff>
      <xdr:row>4</xdr:row>
      <xdr:rowOff>28575</xdr:rowOff>
    </xdr:from>
    <xdr:to>
      <xdr:col>0</xdr:col>
      <xdr:colOff>2066925</xdr:colOff>
      <xdr:row>4</xdr:row>
      <xdr:rowOff>638175</xdr:rowOff>
    </xdr:to>
    <xdr:sp macro="" textlink="">
      <xdr:nvSpPr>
        <xdr:cNvPr id="3119" name="Line 1"/>
        <xdr:cNvSpPr>
          <a:spLocks noChangeShapeType="1"/>
        </xdr:cNvSpPr>
      </xdr:nvSpPr>
      <xdr:spPr bwMode="auto">
        <a:xfrm>
          <a:off x="9525" y="800100"/>
          <a:ext cx="2057400" cy="6096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76</xdr:row>
      <xdr:rowOff>28575</xdr:rowOff>
    </xdr:from>
    <xdr:to>
      <xdr:col>0</xdr:col>
      <xdr:colOff>2066925</xdr:colOff>
      <xdr:row>76</xdr:row>
      <xdr:rowOff>638175</xdr:rowOff>
    </xdr:to>
    <xdr:sp macro="" textlink="">
      <xdr:nvSpPr>
        <xdr:cNvPr id="3120" name="Line 2"/>
        <xdr:cNvSpPr>
          <a:spLocks noChangeShapeType="1"/>
        </xdr:cNvSpPr>
      </xdr:nvSpPr>
      <xdr:spPr bwMode="auto">
        <a:xfrm>
          <a:off x="9525" y="14411325"/>
          <a:ext cx="2057400" cy="6096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55563</xdr:colOff>
      <xdr:row>57</xdr:row>
      <xdr:rowOff>1</xdr:rowOff>
    </xdr:from>
    <xdr:to>
      <xdr:col>11</xdr:col>
      <xdr:colOff>468313</xdr:colOff>
      <xdr:row>88</xdr:row>
      <xdr:rowOff>119063</xdr:rowOff>
    </xdr:to>
    <xdr:graphicFrame macro="">
      <xdr:nvGraphicFramePr>
        <xdr:cNvPr id="5144" name="Gráfico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180975</xdr:colOff>
      <xdr:row>115</xdr:row>
      <xdr:rowOff>19050</xdr:rowOff>
    </xdr:from>
    <xdr:to>
      <xdr:col>3</xdr:col>
      <xdr:colOff>561975</xdr:colOff>
      <xdr:row>131</xdr:row>
      <xdr:rowOff>9525</xdr:rowOff>
    </xdr:to>
    <xdr:graphicFrame macro="">
      <xdr:nvGraphicFramePr>
        <xdr:cNvPr id="4157" name="Gráfico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132</xdr:row>
      <xdr:rowOff>114300</xdr:rowOff>
    </xdr:from>
    <xdr:to>
      <xdr:col>3</xdr:col>
      <xdr:colOff>523875</xdr:colOff>
      <xdr:row>149</xdr:row>
      <xdr:rowOff>171450</xdr:rowOff>
    </xdr:to>
    <xdr:graphicFrame macro="">
      <xdr:nvGraphicFramePr>
        <xdr:cNvPr id="4158" name="Gráfico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255058</xdr:colOff>
      <xdr:row>0</xdr:row>
      <xdr:rowOff>0</xdr:rowOff>
    </xdr:from>
    <xdr:to>
      <xdr:col>14</xdr:col>
      <xdr:colOff>410633</xdr:colOff>
      <xdr:row>18</xdr:row>
      <xdr:rowOff>158750</xdr:rowOff>
    </xdr:to>
    <xdr:graphicFrame macro="">
      <xdr:nvGraphicFramePr>
        <xdr:cNvPr id="4159" name="Gráfico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PTO/2012/TRIMESTRES/09/centr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PTO/2010/OBLIGATORIOS/ESTADISTICAS/TRIMESTRES/4/centr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PTO/2012/TRIMESTRES/09/estapublico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PPTO/2010/OBLIGATORIOS/ESTADISTICAS/TRIMESTRES/4/ente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PTO/2012/TRIMESTRES/09/entes.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PTO/2012/TRIMESTRES/09/eic.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PTO/2010/OBLIGATORIOS/ESTADISTICAS/TRIMESTRES/4/empresas.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PTO/2010/OBLIGATORIOS/ESTADISTICAS/TRIMESTRES/4/esesg.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PTO/2012/TRIMESTRES/09/eses%20gastos.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PTO/2012/TRIMESTRES/09/global.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central.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establecimientos.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empresas.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ESES%20GASTOS.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ing%20neto.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ING%20eses.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PTO/2010/OBLIGATORIOS/ESTADISTICAS/TRIMESTRES/4/resumen3.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Documents%20and%20Settings/rgonzalez.CONTRALORIA/Escritorio/Las%20carpetas/2013/30-09-2013/cifras%20global%2009-2013/totales%200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en"/>
      <sheetName val="pton"/>
      <sheetName val="neto"/>
      <sheetName val="ing"/>
      <sheetName val="con"/>
      <sheetName val="per"/>
      <sheetName val="alc"/>
      <sheetName val="vee"/>
      <sheetName val="gob"/>
      <sheetName val="hda"/>
      <sheetName val="cor"/>
      <sheetName val="pto"/>
      <sheetName val="cre"/>
      <sheetName val="cfc"/>
      <sheetName val="edu"/>
      <sheetName val="sal"/>
      <sheetName val="adt"/>
      <sheetName val="stt"/>
      <sheetName val="pla"/>
      <sheetName val="dllo"/>
      <sheetName val="hab"/>
      <sheetName val="cul"/>
      <sheetName val="int"/>
      <sheetName val="dasc"/>
      <sheetName val="amb"/>
      <sheetName val="dad"/>
      <sheetName val="bom"/>
      <sheetName val="conso"/>
      <sheetName val="resu"/>
      <sheetName val="Hoja1"/>
    </sheetNames>
    <sheetDataSet>
      <sheetData sheetId="0"/>
      <sheetData sheetId="1"/>
      <sheetData sheetId="2"/>
      <sheetData sheetId="3"/>
      <sheetData sheetId="4">
        <row r="432">
          <cell r="D432">
            <v>0</v>
          </cell>
        </row>
        <row r="434">
          <cell r="F434">
            <v>0</v>
          </cell>
          <cell r="J434">
            <v>0</v>
          </cell>
          <cell r="N434">
            <v>0</v>
          </cell>
        </row>
        <row r="885">
          <cell r="F885">
            <v>0</v>
          </cell>
          <cell r="J885">
            <v>0</v>
          </cell>
          <cell r="N885">
            <v>0</v>
          </cell>
        </row>
        <row r="1787">
          <cell r="F1787">
            <v>0</v>
          </cell>
        </row>
        <row r="1801">
          <cell r="F1801">
            <v>0</v>
          </cell>
          <cell r="J1801">
            <v>0</v>
          </cell>
          <cell r="N1801">
            <v>0</v>
          </cell>
        </row>
      </sheetData>
      <sheetData sheetId="5">
        <row r="432">
          <cell r="D432">
            <v>2693831</v>
          </cell>
        </row>
        <row r="434">
          <cell r="F434">
            <v>0</v>
          </cell>
          <cell r="J434">
            <v>0</v>
          </cell>
          <cell r="N434">
            <v>0</v>
          </cell>
        </row>
        <row r="885">
          <cell r="F885">
            <v>1200000</v>
          </cell>
          <cell r="J885">
            <v>7000</v>
          </cell>
          <cell r="N885">
            <v>399103.18200000003</v>
          </cell>
        </row>
        <row r="1787">
          <cell r="F1787">
            <v>24331</v>
          </cell>
          <cell r="J1787">
            <v>12165.5</v>
          </cell>
          <cell r="N1787">
            <v>12165.5</v>
          </cell>
        </row>
        <row r="1801">
          <cell r="F1801">
            <v>1095685.3759999999</v>
          </cell>
          <cell r="J1801">
            <v>976586.34699999995</v>
          </cell>
          <cell r="N1801">
            <v>1055217.3149999999</v>
          </cell>
        </row>
      </sheetData>
      <sheetData sheetId="6">
        <row r="432">
          <cell r="D432">
            <v>47230242</v>
          </cell>
        </row>
        <row r="434">
          <cell r="F434">
            <v>10263186.296</v>
          </cell>
          <cell r="J434">
            <v>6749092.8569999989</v>
          </cell>
          <cell r="N434">
            <v>9969789.1970000006</v>
          </cell>
        </row>
        <row r="885">
          <cell r="F885">
            <v>26659722.479999997</v>
          </cell>
          <cell r="J885">
            <v>1938339.3310000002</v>
          </cell>
          <cell r="N885">
            <v>6440013.9699999988</v>
          </cell>
        </row>
        <row r="1787">
          <cell r="F1787">
            <v>121776.374</v>
          </cell>
          <cell r="J1787">
            <v>116626.374</v>
          </cell>
          <cell r="N1787">
            <v>116626.374</v>
          </cell>
        </row>
        <row r="1801">
          <cell r="F1801">
            <v>5833816.4759999998</v>
          </cell>
          <cell r="J1801">
            <v>3879932.8859999999</v>
          </cell>
          <cell r="N1801">
            <v>5616307.5090000005</v>
          </cell>
        </row>
      </sheetData>
      <sheetData sheetId="7">
        <row r="432">
          <cell r="D432">
            <v>500000</v>
          </cell>
        </row>
        <row r="434">
          <cell r="F434">
            <v>20300</v>
          </cell>
          <cell r="J434">
            <v>11713.46</v>
          </cell>
          <cell r="N434">
            <v>20300</v>
          </cell>
        </row>
        <row r="885">
          <cell r="F885">
            <v>479700</v>
          </cell>
          <cell r="J885">
            <v>0</v>
          </cell>
          <cell r="N885">
            <v>2976.4009999999998</v>
          </cell>
        </row>
        <row r="1787">
          <cell r="F1787">
            <v>0</v>
          </cell>
        </row>
        <row r="1801">
          <cell r="F1801">
            <v>0</v>
          </cell>
          <cell r="J1801">
            <v>0</v>
          </cell>
          <cell r="N1801">
            <v>0</v>
          </cell>
        </row>
      </sheetData>
      <sheetData sheetId="8">
        <row r="432">
          <cell r="D432">
            <v>78669055</v>
          </cell>
        </row>
        <row r="434">
          <cell r="F434">
            <v>28004099.994000003</v>
          </cell>
          <cell r="J434">
            <v>16246497.408</v>
          </cell>
          <cell r="N434">
            <v>27927301.994000003</v>
          </cell>
        </row>
        <row r="885">
          <cell r="F885">
            <v>26776927.097999997</v>
          </cell>
          <cell r="J885">
            <v>272892.24800000002</v>
          </cell>
          <cell r="N885">
            <v>4339228.62</v>
          </cell>
        </row>
        <row r="1787">
          <cell r="F1787">
            <v>4142102</v>
          </cell>
          <cell r="J1787">
            <v>1672765.6370000001</v>
          </cell>
          <cell r="N1787">
            <v>1672765.6370000001</v>
          </cell>
        </row>
        <row r="1801">
          <cell r="F1801">
            <v>19745925.907999996</v>
          </cell>
          <cell r="J1801">
            <v>13459571.705999998</v>
          </cell>
          <cell r="N1801">
            <v>19664897.256999999</v>
          </cell>
        </row>
      </sheetData>
      <sheetData sheetId="9"/>
      <sheetData sheetId="10">
        <row r="432">
          <cell r="D432">
            <v>52387781</v>
          </cell>
        </row>
        <row r="434">
          <cell r="F434">
            <v>9575452.2080000043</v>
          </cell>
          <cell r="J434">
            <v>5623038.5650000004</v>
          </cell>
          <cell r="N434">
            <v>9565583.5639999993</v>
          </cell>
        </row>
        <row r="885">
          <cell r="F885">
            <v>28243948.796</v>
          </cell>
          <cell r="J885">
            <v>2924743.9870000002</v>
          </cell>
          <cell r="N885">
            <v>4433543.5690000001</v>
          </cell>
        </row>
        <row r="1787">
          <cell r="F1787">
            <v>30640.995999999999</v>
          </cell>
          <cell r="J1787">
            <v>30640.995999999999</v>
          </cell>
          <cell r="N1787">
            <v>30640.995999999999</v>
          </cell>
        </row>
        <row r="1801">
          <cell r="F1801">
            <v>8887739</v>
          </cell>
          <cell r="J1801">
            <v>6716930.9059999995</v>
          </cell>
          <cell r="N1801">
            <v>8866382.5120000001</v>
          </cell>
        </row>
      </sheetData>
      <sheetData sheetId="11">
        <row r="432">
          <cell r="D432">
            <v>3707867143</v>
          </cell>
        </row>
        <row r="434">
          <cell r="F434">
            <v>0</v>
          </cell>
          <cell r="J434">
            <v>0</v>
          </cell>
          <cell r="N434">
            <v>0</v>
          </cell>
        </row>
        <row r="885">
          <cell r="F885">
            <v>0</v>
          </cell>
          <cell r="J885">
            <v>0</v>
          </cell>
          <cell r="N885">
            <v>0</v>
          </cell>
        </row>
        <row r="1628">
          <cell r="F1628">
            <v>3707867143</v>
          </cell>
          <cell r="J1628">
            <v>382385357.241</v>
          </cell>
          <cell r="N1628">
            <v>382385357.241</v>
          </cell>
        </row>
        <row r="1787">
          <cell r="F1787">
            <v>0</v>
          </cell>
        </row>
        <row r="1801">
          <cell r="F1801">
            <v>0</v>
          </cell>
          <cell r="J1801">
            <v>0</v>
          </cell>
          <cell r="N1801">
            <v>0</v>
          </cell>
        </row>
      </sheetData>
      <sheetData sheetId="12">
        <row r="432">
          <cell r="D432">
            <v>0</v>
          </cell>
        </row>
        <row r="434">
          <cell r="F434">
            <v>0</v>
          </cell>
          <cell r="J434">
            <v>0</v>
          </cell>
          <cell r="N434">
            <v>0</v>
          </cell>
        </row>
        <row r="885">
          <cell r="F885">
            <v>0</v>
          </cell>
          <cell r="J885">
            <v>0</v>
          </cell>
          <cell r="N885">
            <v>0</v>
          </cell>
        </row>
        <row r="1787">
          <cell r="F1787">
            <v>0</v>
          </cell>
        </row>
        <row r="1801">
          <cell r="F1801">
            <v>0</v>
          </cell>
          <cell r="J1801">
            <v>0</v>
          </cell>
          <cell r="N1801">
            <v>0</v>
          </cell>
        </row>
      </sheetData>
      <sheetData sheetId="13">
        <row r="432">
          <cell r="D432">
            <v>4087473</v>
          </cell>
        </row>
        <row r="434">
          <cell r="F434">
            <v>0</v>
          </cell>
          <cell r="J434">
            <v>0</v>
          </cell>
          <cell r="N434">
            <v>0</v>
          </cell>
        </row>
        <row r="885">
          <cell r="F885">
            <v>8995000</v>
          </cell>
          <cell r="J885">
            <v>0</v>
          </cell>
          <cell r="N885">
            <v>0</v>
          </cell>
        </row>
        <row r="1787">
          <cell r="F1787">
            <v>28410</v>
          </cell>
        </row>
        <row r="1801">
          <cell r="F1801">
            <v>501078.97700000001</v>
          </cell>
          <cell r="J1801">
            <v>161300.26</v>
          </cell>
          <cell r="N1801">
            <v>501078.97700000001</v>
          </cell>
        </row>
      </sheetData>
      <sheetData sheetId="14">
        <row r="432">
          <cell r="D432">
            <v>2479172929</v>
          </cell>
        </row>
        <row r="434">
          <cell r="F434">
            <v>1046810457.2339997</v>
          </cell>
          <cell r="J434">
            <v>920698186.42999947</v>
          </cell>
          <cell r="N434">
            <v>1045683382.4519997</v>
          </cell>
        </row>
        <row r="885">
          <cell r="F885">
            <v>1255784265.766</v>
          </cell>
          <cell r="J885">
            <v>328767182.82300001</v>
          </cell>
          <cell r="N885">
            <v>485912153.56700003</v>
          </cell>
        </row>
        <row r="1787">
          <cell r="F1787">
            <v>20570420</v>
          </cell>
          <cell r="J1787">
            <v>1368861.8670000001</v>
          </cell>
          <cell r="N1787">
            <v>1532602.7290000001</v>
          </cell>
        </row>
        <row r="1801">
          <cell r="F1801">
            <v>130431305.62200001</v>
          </cell>
          <cell r="J1801">
            <v>98474014.658000007</v>
          </cell>
          <cell r="N1801">
            <v>130273543.90699999</v>
          </cell>
        </row>
      </sheetData>
      <sheetData sheetId="15">
        <row r="432">
          <cell r="D432">
            <v>0</v>
          </cell>
        </row>
        <row r="434">
          <cell r="F434">
            <v>0</v>
          </cell>
          <cell r="J434">
            <v>0</v>
          </cell>
          <cell r="N434">
            <v>0</v>
          </cell>
        </row>
        <row r="885">
          <cell r="F885">
            <v>0</v>
          </cell>
          <cell r="J885">
            <v>0</v>
          </cell>
          <cell r="N885">
            <v>0</v>
          </cell>
        </row>
        <row r="1787">
          <cell r="F1787">
            <v>0</v>
          </cell>
        </row>
        <row r="1801">
          <cell r="F1801">
            <v>0</v>
          </cell>
          <cell r="J1801">
            <v>0</v>
          </cell>
          <cell r="N1801">
            <v>0</v>
          </cell>
        </row>
      </sheetData>
      <sheetData sheetId="16">
        <row r="432">
          <cell r="D432">
            <v>84326303</v>
          </cell>
        </row>
        <row r="434">
          <cell r="F434">
            <v>15592805.266999997</v>
          </cell>
          <cell r="J434">
            <v>9680184.4830000009</v>
          </cell>
          <cell r="N434">
            <v>15581697.947000001</v>
          </cell>
        </row>
        <row r="885">
          <cell r="F885">
            <v>39730018.682999998</v>
          </cell>
          <cell r="J885">
            <v>262585.92499999999</v>
          </cell>
          <cell r="N885">
            <v>4950647.682</v>
          </cell>
        </row>
        <row r="1787">
          <cell r="F1787">
            <v>2504148</v>
          </cell>
          <cell r="J1787">
            <v>1195008.057</v>
          </cell>
          <cell r="N1787">
            <v>1195026.057</v>
          </cell>
        </row>
        <row r="1801">
          <cell r="F1801">
            <v>9915177.0529999994</v>
          </cell>
          <cell r="J1801">
            <v>7420001.841</v>
          </cell>
          <cell r="N1801">
            <v>9868585.0520000011</v>
          </cell>
        </row>
      </sheetData>
      <sheetData sheetId="17">
        <row r="432">
          <cell r="D432">
            <v>220246328</v>
          </cell>
        </row>
        <row r="434">
          <cell r="F434">
            <v>43183186.523999989</v>
          </cell>
          <cell r="J434">
            <v>27665957.515000001</v>
          </cell>
          <cell r="N434">
            <v>43070777.637999997</v>
          </cell>
        </row>
        <row r="885">
          <cell r="F885">
            <v>108066161.52599999</v>
          </cell>
          <cell r="J885">
            <v>2676270.4210000001</v>
          </cell>
          <cell r="N885">
            <v>24112785.421</v>
          </cell>
        </row>
        <row r="1787">
          <cell r="F1787">
            <v>35500000</v>
          </cell>
          <cell r="J1787">
            <v>283003.12</v>
          </cell>
          <cell r="N1787">
            <v>283003.12</v>
          </cell>
        </row>
        <row r="1801">
          <cell r="F1801">
            <v>33930303.783</v>
          </cell>
          <cell r="J1801">
            <v>22151363.420000006</v>
          </cell>
          <cell r="N1801">
            <v>33755524.156000003</v>
          </cell>
        </row>
      </sheetData>
      <sheetData sheetId="18">
        <row r="432">
          <cell r="D432">
            <v>27701000</v>
          </cell>
        </row>
        <row r="434">
          <cell r="F434">
            <v>10276680.328</v>
          </cell>
          <cell r="J434">
            <v>8480956.7410000004</v>
          </cell>
          <cell r="N434">
            <v>10273433.781000001</v>
          </cell>
        </row>
        <row r="885">
          <cell r="F885">
            <v>12723319.672</v>
          </cell>
          <cell r="J885">
            <v>1043603.3729999999</v>
          </cell>
          <cell r="N885">
            <v>4111211.557</v>
          </cell>
        </row>
        <row r="1787">
          <cell r="F1787">
            <v>0</v>
          </cell>
        </row>
        <row r="1801">
          <cell r="F1801">
            <v>3494841.7239999999</v>
          </cell>
          <cell r="J1801">
            <v>2657353.4890000001</v>
          </cell>
          <cell r="N1801">
            <v>3358840.3059</v>
          </cell>
        </row>
      </sheetData>
      <sheetData sheetId="19">
        <row r="432">
          <cell r="D432">
            <v>93172057.993000001</v>
          </cell>
        </row>
        <row r="434">
          <cell r="F434">
            <v>10639935.088</v>
          </cell>
          <cell r="J434">
            <v>7277851.9170000004</v>
          </cell>
          <cell r="N434">
            <v>10595935.088</v>
          </cell>
        </row>
        <row r="885">
          <cell r="F885">
            <v>41169904.912</v>
          </cell>
          <cell r="J885">
            <v>6210.3019999999997</v>
          </cell>
          <cell r="N885">
            <v>4302749.4569999995</v>
          </cell>
        </row>
        <row r="1628">
          <cell r="F1628">
            <v>30000000</v>
          </cell>
          <cell r="J1628">
            <v>0</v>
          </cell>
          <cell r="N1628">
            <v>0</v>
          </cell>
        </row>
        <row r="1787">
          <cell r="F1787">
            <v>189600</v>
          </cell>
          <cell r="J1787">
            <v>145300</v>
          </cell>
          <cell r="N1787">
            <v>145300</v>
          </cell>
        </row>
        <row r="1801">
          <cell r="F1801">
            <v>8201261.6680000005</v>
          </cell>
          <cell r="J1801">
            <v>6699204.1159999995</v>
          </cell>
          <cell r="N1801">
            <v>8165159.9639999997</v>
          </cell>
        </row>
      </sheetData>
      <sheetData sheetId="20">
        <row r="432">
          <cell r="D432">
            <v>124745000</v>
          </cell>
        </row>
        <row r="434">
          <cell r="F434">
            <v>7146828.6770000011</v>
          </cell>
          <cell r="J434">
            <v>6186521.6090000002</v>
          </cell>
          <cell r="N434">
            <v>7145251.688000001</v>
          </cell>
        </row>
        <row r="885">
          <cell r="F885">
            <v>60309957.523000009</v>
          </cell>
          <cell r="J885">
            <v>1860054.7560000003</v>
          </cell>
          <cell r="N885">
            <v>4324535.3959999997</v>
          </cell>
        </row>
        <row r="1787">
          <cell r="F1787">
            <v>18700000</v>
          </cell>
          <cell r="J1787">
            <v>15345624.546</v>
          </cell>
          <cell r="N1787">
            <v>15346987.236</v>
          </cell>
        </row>
        <row r="1801">
          <cell r="F1801">
            <v>36664332.151999995</v>
          </cell>
          <cell r="J1801">
            <v>9745260.0810000002</v>
          </cell>
          <cell r="N1801">
            <v>36653146.964999989</v>
          </cell>
        </row>
      </sheetData>
      <sheetData sheetId="21">
        <row r="432">
          <cell r="D432">
            <v>26223562</v>
          </cell>
        </row>
        <row r="434">
          <cell r="F434">
            <v>9884613.410000002</v>
          </cell>
          <cell r="J434">
            <v>5113687.5419999994</v>
          </cell>
          <cell r="N434">
            <v>9881854.1450000014</v>
          </cell>
        </row>
        <row r="885">
          <cell r="F885">
            <v>13012386.59</v>
          </cell>
          <cell r="J885">
            <v>1705564.098</v>
          </cell>
          <cell r="N885">
            <v>6815607.0049999999</v>
          </cell>
        </row>
        <row r="1787">
          <cell r="F1787">
            <v>35000</v>
          </cell>
        </row>
        <row r="1801">
          <cell r="F1801">
            <v>1076240.7519999999</v>
          </cell>
          <cell r="J1801">
            <v>1006084.9219999999</v>
          </cell>
          <cell r="N1801">
            <v>1045051.6980000001</v>
          </cell>
        </row>
      </sheetData>
      <sheetData sheetId="22">
        <row r="432">
          <cell r="D432">
            <v>608857479</v>
          </cell>
        </row>
        <row r="434">
          <cell r="F434">
            <v>364053973.82099998</v>
          </cell>
          <cell r="J434">
            <v>245561602.92199999</v>
          </cell>
          <cell r="N434">
            <v>363905589.76359999</v>
          </cell>
        </row>
        <row r="885">
          <cell r="F885">
            <v>170380461.79599997</v>
          </cell>
          <cell r="J885">
            <v>23344932.154999997</v>
          </cell>
          <cell r="N885">
            <v>74946254.214000002</v>
          </cell>
        </row>
        <row r="1787">
          <cell r="F1787">
            <v>2241398</v>
          </cell>
          <cell r="J1787">
            <v>740186.78</v>
          </cell>
          <cell r="N1787">
            <v>740186.78</v>
          </cell>
        </row>
        <row r="1801">
          <cell r="F1801">
            <v>72181645.383000001</v>
          </cell>
          <cell r="J1801">
            <v>60810166.853</v>
          </cell>
          <cell r="N1801">
            <v>71819617.914999992</v>
          </cell>
        </row>
      </sheetData>
      <sheetData sheetId="23">
        <row r="432">
          <cell r="D432">
            <v>3290000</v>
          </cell>
        </row>
        <row r="434">
          <cell r="F434">
            <v>175560.39999999991</v>
          </cell>
          <cell r="J434">
            <v>143992.93300000002</v>
          </cell>
          <cell r="N434">
            <v>175560.4</v>
          </cell>
        </row>
        <row r="885">
          <cell r="F885">
            <v>1868157.074</v>
          </cell>
          <cell r="J885">
            <v>6072.1930000000002</v>
          </cell>
          <cell r="N885">
            <v>550165.79299999995</v>
          </cell>
        </row>
        <row r="1787">
          <cell r="F1787">
            <v>0</v>
          </cell>
        </row>
        <row r="1801">
          <cell r="F1801">
            <v>1246282.459</v>
          </cell>
          <cell r="J1801">
            <v>626173.52</v>
          </cell>
          <cell r="N1801">
            <v>1240378.1259999999</v>
          </cell>
        </row>
      </sheetData>
      <sheetData sheetId="24">
        <row r="432">
          <cell r="D432">
            <v>53852377</v>
          </cell>
        </row>
        <row r="434">
          <cell r="F434">
            <v>18701049.658</v>
          </cell>
          <cell r="J434">
            <v>11816992.604</v>
          </cell>
          <cell r="N434">
            <v>18683655.925000001</v>
          </cell>
        </row>
        <row r="885">
          <cell r="F885">
            <v>26434798.015999999</v>
          </cell>
          <cell r="J885">
            <v>108718.45300000001</v>
          </cell>
          <cell r="N885">
            <v>7409030.1149999984</v>
          </cell>
        </row>
        <row r="1787">
          <cell r="F1787">
            <v>1025254</v>
          </cell>
          <cell r="J1787">
            <v>197880.73499999999</v>
          </cell>
          <cell r="N1787">
            <v>202078.76800000001</v>
          </cell>
        </row>
        <row r="1801">
          <cell r="F1801">
            <v>7075847.989000001</v>
          </cell>
          <cell r="J1801">
            <v>3840464.9000000004</v>
          </cell>
          <cell r="N1801">
            <v>6585288.898</v>
          </cell>
        </row>
      </sheetData>
      <sheetData sheetId="25">
        <row r="432">
          <cell r="D432">
            <v>9530565</v>
          </cell>
        </row>
        <row r="434">
          <cell r="F434">
            <v>2893730.2180000003</v>
          </cell>
          <cell r="J434">
            <v>2575813.6710000001</v>
          </cell>
          <cell r="N434">
            <v>2887263.8449999997</v>
          </cell>
        </row>
        <row r="885">
          <cell r="F885">
            <v>4655269.7819999997</v>
          </cell>
          <cell r="J885">
            <v>207366.57500000001</v>
          </cell>
          <cell r="N885">
            <v>1907240.3220000002</v>
          </cell>
        </row>
        <row r="1787">
          <cell r="F1787">
            <v>312400</v>
          </cell>
          <cell r="J1787">
            <v>25443.852999999999</v>
          </cell>
          <cell r="N1787">
            <v>25443.852999999999</v>
          </cell>
        </row>
        <row r="1801">
          <cell r="F1801">
            <v>1379362.416</v>
          </cell>
          <cell r="J1801">
            <v>1174001.4839999999</v>
          </cell>
          <cell r="N1801">
            <v>1379362.416</v>
          </cell>
        </row>
      </sheetData>
      <sheetData sheetId="26">
        <row r="432">
          <cell r="D432">
            <v>41968151</v>
          </cell>
        </row>
        <row r="434">
          <cell r="F434">
            <v>9298274.1750000007</v>
          </cell>
          <cell r="J434">
            <v>7525453.3700000001</v>
          </cell>
          <cell r="N434">
            <v>8698624.6119999997</v>
          </cell>
        </row>
        <row r="885">
          <cell r="F885">
            <v>23650562.074999999</v>
          </cell>
          <cell r="J885">
            <v>272947.49800000002</v>
          </cell>
          <cell r="N885">
            <v>3624318.6100000003</v>
          </cell>
        </row>
        <row r="1787">
          <cell r="F1787">
            <v>22099</v>
          </cell>
          <cell r="J1787">
            <v>11356.476000000001</v>
          </cell>
          <cell r="N1787">
            <v>11356.476000000001</v>
          </cell>
        </row>
        <row r="1801">
          <cell r="F1801">
            <v>8997215.75</v>
          </cell>
          <cell r="J1801">
            <v>5866780.5060000001</v>
          </cell>
          <cell r="N1801">
            <v>8885212.9309999999</v>
          </cell>
        </row>
      </sheetData>
      <sheetData sheetId="27"/>
      <sheetData sheetId="28"/>
      <sheetData sheetId="2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gresos"/>
      <sheetName val="gastos"/>
      <sheetName val="conc"/>
      <sheetName val="pers"/>
      <sheetName val="gral"/>
      <sheetName val="veed"/>
      <sheetName val="gobi"/>
      <sheetName val="shda"/>
      <sheetName val="corp"/>
      <sheetName val="ppto"/>
      <sheetName val="cred"/>
      <sheetName val="fcon"/>
      <sheetName val="educ"/>
      <sheetName val="mova"/>
      <sheetName val="movs"/>
      <sheetName val="salu"/>
      <sheetName val="dllo"/>
      <sheetName val="habi"/>
      <sheetName val="cult"/>
      <sheetName val="plan"/>
      <sheetName val="inte"/>
      <sheetName val="dasc"/>
      <sheetName val="ambi"/>
      <sheetName val="dade"/>
      <sheetName val="bomb"/>
      <sheetName val="gastos1"/>
      <sheetName val="hda1"/>
      <sheetName val="ppto1"/>
      <sheetName val="cred1"/>
      <sheetName val="agregado"/>
    </sheetNames>
    <sheetDataSet>
      <sheetData sheetId="0"/>
      <sheetData sheetId="1">
        <row r="116">
          <cell r="N116">
            <v>0</v>
          </cell>
        </row>
        <row r="301">
          <cell r="N301">
            <v>0</v>
          </cell>
        </row>
        <row r="313">
          <cell r="N313">
            <v>0</v>
          </cell>
        </row>
      </sheetData>
      <sheetData sheetId="2">
        <row r="320">
          <cell r="H320">
            <v>0</v>
          </cell>
        </row>
      </sheetData>
      <sheetData sheetId="3">
        <row r="320">
          <cell r="H320">
            <v>0</v>
          </cell>
        </row>
      </sheetData>
      <sheetData sheetId="4">
        <row r="320">
          <cell r="H320">
            <v>0</v>
          </cell>
        </row>
      </sheetData>
      <sheetData sheetId="5">
        <row r="320">
          <cell r="H320">
            <v>0</v>
          </cell>
        </row>
      </sheetData>
      <sheetData sheetId="6">
        <row r="320">
          <cell r="H320">
            <v>0</v>
          </cell>
        </row>
      </sheetData>
      <sheetData sheetId="7"/>
      <sheetData sheetId="8">
        <row r="320">
          <cell r="H320">
            <v>0</v>
          </cell>
        </row>
      </sheetData>
      <sheetData sheetId="9">
        <row r="320">
          <cell r="H320">
            <v>0</v>
          </cell>
        </row>
      </sheetData>
      <sheetData sheetId="10">
        <row r="320">
          <cell r="H320">
            <v>0</v>
          </cell>
        </row>
      </sheetData>
      <sheetData sheetId="11">
        <row r="320">
          <cell r="H320">
            <v>0</v>
          </cell>
        </row>
      </sheetData>
      <sheetData sheetId="12">
        <row r="320">
          <cell r="H320">
            <v>0</v>
          </cell>
        </row>
      </sheetData>
      <sheetData sheetId="13">
        <row r="320">
          <cell r="H320">
            <v>0</v>
          </cell>
        </row>
      </sheetData>
      <sheetData sheetId="14">
        <row r="320">
          <cell r="H320">
            <v>0</v>
          </cell>
        </row>
      </sheetData>
      <sheetData sheetId="15">
        <row r="320">
          <cell r="H320">
            <v>0</v>
          </cell>
        </row>
      </sheetData>
      <sheetData sheetId="16">
        <row r="320">
          <cell r="H320">
            <v>0</v>
          </cell>
        </row>
      </sheetData>
      <sheetData sheetId="17">
        <row r="320">
          <cell r="H320">
            <v>0</v>
          </cell>
        </row>
      </sheetData>
      <sheetData sheetId="18">
        <row r="320">
          <cell r="H320">
            <v>0</v>
          </cell>
        </row>
      </sheetData>
      <sheetData sheetId="19">
        <row r="320">
          <cell r="H320">
            <v>0</v>
          </cell>
        </row>
      </sheetData>
      <sheetData sheetId="20">
        <row r="320">
          <cell r="H320">
            <v>0</v>
          </cell>
        </row>
      </sheetData>
      <sheetData sheetId="21">
        <row r="320">
          <cell r="H320">
            <v>0</v>
          </cell>
        </row>
      </sheetData>
      <sheetData sheetId="22">
        <row r="320">
          <cell r="H320">
            <v>0</v>
          </cell>
        </row>
      </sheetData>
      <sheetData sheetId="23">
        <row r="320">
          <cell r="H320">
            <v>0</v>
          </cell>
        </row>
      </sheetData>
      <sheetData sheetId="24">
        <row r="320">
          <cell r="H320">
            <v>0</v>
          </cell>
        </row>
      </sheetData>
      <sheetData sheetId="25"/>
      <sheetData sheetId="26"/>
      <sheetData sheetId="27"/>
      <sheetData sheetId="28"/>
      <sheetData sheetId="2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e"/>
      <sheetName val="ffd"/>
      <sheetName val="fop"/>
      <sheetName val="idu"/>
      <sheetName val="fce"/>
      <sheetName val="cvp"/>
      <sheetName val="idr"/>
      <sheetName val="idt"/>
      <sheetName val="idp"/>
      <sheetName val="idi"/>
      <sheetName val="fga"/>
      <sheetName val="orq"/>
      <sheetName val="fvs"/>
      <sheetName val="jar"/>
      <sheetName val="art"/>
      <sheetName val="ide"/>
      <sheetName val="com"/>
      <sheetName val="cat"/>
      <sheetName val="via"/>
      <sheetName val="ues"/>
      <sheetName val="consol"/>
      <sheetName val="res"/>
    </sheetNames>
    <sheetDataSet>
      <sheetData sheetId="0">
        <row r="432">
          <cell r="D432">
            <v>52244441</v>
          </cell>
        </row>
        <row r="434">
          <cell r="F434">
            <v>19671460.454</v>
          </cell>
          <cell r="J434">
            <v>11636415.361000001</v>
          </cell>
          <cell r="N434">
            <v>19668185.522</v>
          </cell>
        </row>
        <row r="885">
          <cell r="F885">
            <v>21421593.987</v>
          </cell>
          <cell r="J885">
            <v>2015571.9170000001</v>
          </cell>
          <cell r="N885">
            <v>5106003.6100000003</v>
          </cell>
        </row>
        <row r="1787">
          <cell r="F1787">
            <v>2094180</v>
          </cell>
          <cell r="J1787">
            <v>730049.49100000004</v>
          </cell>
          <cell r="N1787">
            <v>754635.40099999995</v>
          </cell>
        </row>
        <row r="1801">
          <cell r="F1801">
            <v>9057205.7229999993</v>
          </cell>
          <cell r="J1801">
            <v>6368571.5479999995</v>
          </cell>
          <cell r="N1801">
            <v>9050801.0329999998</v>
          </cell>
        </row>
      </sheetData>
      <sheetData sheetId="1">
        <row r="432">
          <cell r="D432">
            <v>1658299498.0009999</v>
          </cell>
        </row>
        <row r="434">
          <cell r="F434">
            <v>529630290.42100012</v>
          </cell>
          <cell r="J434">
            <v>472182768.56099999</v>
          </cell>
          <cell r="N434">
            <v>529630290.46600002</v>
          </cell>
        </row>
        <row r="885">
          <cell r="F885">
            <v>951236047.6049999</v>
          </cell>
          <cell r="J885">
            <v>157200999.116</v>
          </cell>
          <cell r="N885">
            <v>293643281.81300008</v>
          </cell>
        </row>
        <row r="1628">
          <cell r="F1628">
            <v>3468596</v>
          </cell>
          <cell r="J1628">
            <v>1339086.9170000001</v>
          </cell>
          <cell r="N1628">
            <v>1567637.2879999999</v>
          </cell>
        </row>
        <row r="1787">
          <cell r="F1787">
            <v>17657925</v>
          </cell>
          <cell r="J1787">
            <v>3089485.165</v>
          </cell>
          <cell r="N1787">
            <v>3162593.9509999999</v>
          </cell>
        </row>
        <row r="1801">
          <cell r="F1801">
            <v>156306636.75200003</v>
          </cell>
          <cell r="J1801">
            <v>105492321.59599999</v>
          </cell>
          <cell r="N1801">
            <v>155432927.40000001</v>
          </cell>
        </row>
      </sheetData>
      <sheetData sheetId="2">
        <row r="432">
          <cell r="D432">
            <v>37793563</v>
          </cell>
        </row>
        <row r="434">
          <cell r="F434">
            <v>11903829.961999997</v>
          </cell>
          <cell r="J434">
            <v>10686012.692000002</v>
          </cell>
          <cell r="N434">
            <v>11878681.960999999</v>
          </cell>
        </row>
        <row r="885">
          <cell r="F885">
            <v>20133420.038000003</v>
          </cell>
          <cell r="J885">
            <v>1544684.8609999998</v>
          </cell>
          <cell r="N885">
            <v>6467527.7960000001</v>
          </cell>
        </row>
        <row r="1787">
          <cell r="F1787">
            <v>4750</v>
          </cell>
          <cell r="J1787">
            <v>4750</v>
          </cell>
          <cell r="N1787">
            <v>4750</v>
          </cell>
        </row>
        <row r="1801">
          <cell r="F1801">
            <v>5751563</v>
          </cell>
          <cell r="J1801">
            <v>4852479.8260000004</v>
          </cell>
          <cell r="N1801">
            <v>5568043.7179999994</v>
          </cell>
        </row>
      </sheetData>
      <sheetData sheetId="3">
        <row r="432">
          <cell r="D432">
            <v>1397616034</v>
          </cell>
        </row>
        <row r="434">
          <cell r="F434">
            <v>287341790.31599998</v>
          </cell>
          <cell r="J434">
            <v>136746542.53</v>
          </cell>
          <cell r="N434">
            <v>287211268.01800001</v>
          </cell>
        </row>
        <row r="885">
          <cell r="F885">
            <v>719185112.53699994</v>
          </cell>
          <cell r="J885">
            <v>2678532.6979999999</v>
          </cell>
          <cell r="N885">
            <v>21308873.952999998</v>
          </cell>
        </row>
        <row r="1787">
          <cell r="F1787">
            <v>146143904</v>
          </cell>
          <cell r="J1787">
            <v>37894543.354000002</v>
          </cell>
          <cell r="N1787">
            <v>40292118.316</v>
          </cell>
        </row>
        <row r="1801">
          <cell r="F1801">
            <v>244945226.98299998</v>
          </cell>
          <cell r="J1801">
            <v>100766211.73</v>
          </cell>
          <cell r="N1801">
            <v>220240734.35500002</v>
          </cell>
        </row>
      </sheetData>
      <sheetData sheetId="4">
        <row r="432">
          <cell r="D432">
            <v>5711670</v>
          </cell>
        </row>
        <row r="434">
          <cell r="F434">
            <v>756146.07699999958</v>
          </cell>
          <cell r="J434">
            <v>229404.28599999999</v>
          </cell>
          <cell r="N434">
            <v>756146.07700000005</v>
          </cell>
        </row>
        <row r="885">
          <cell r="F885">
            <v>4242563.0329999998</v>
          </cell>
          <cell r="J885">
            <v>0</v>
          </cell>
          <cell r="N885">
            <v>29468.400000000001</v>
          </cell>
        </row>
        <row r="1787">
          <cell r="F1787">
            <v>0</v>
          </cell>
        </row>
        <row r="1801">
          <cell r="F1801">
            <v>436518.62800000003</v>
          </cell>
          <cell r="J1801">
            <v>413063.67199999996</v>
          </cell>
          <cell r="N1801">
            <v>430300.21500000003</v>
          </cell>
        </row>
      </sheetData>
      <sheetData sheetId="5">
        <row r="432">
          <cell r="D432">
            <v>52091269.899999999</v>
          </cell>
        </row>
        <row r="434">
          <cell r="F434">
            <v>6096173.7199999914</v>
          </cell>
          <cell r="J434">
            <v>5109594.5249999994</v>
          </cell>
          <cell r="N434">
            <v>6081323.7190000005</v>
          </cell>
        </row>
        <row r="885">
          <cell r="F885">
            <v>38370390.369999997</v>
          </cell>
          <cell r="J885">
            <v>1912261.1710000001</v>
          </cell>
          <cell r="N885">
            <v>5595895.8220000006</v>
          </cell>
        </row>
        <row r="1787">
          <cell r="F1787">
            <v>1439586</v>
          </cell>
          <cell r="J1787">
            <v>263663.69300000003</v>
          </cell>
          <cell r="N1787">
            <v>315814.00099999999</v>
          </cell>
        </row>
        <row r="1801">
          <cell r="F1801">
            <v>6179144.8780000014</v>
          </cell>
          <cell r="J1801">
            <v>3407443.2319999998</v>
          </cell>
          <cell r="N1801">
            <v>6132349.5600000005</v>
          </cell>
        </row>
      </sheetData>
      <sheetData sheetId="6">
        <row r="432">
          <cell r="D432">
            <v>144659577</v>
          </cell>
        </row>
        <row r="434">
          <cell r="F434">
            <v>39710826.059000015</v>
          </cell>
          <cell r="J434">
            <v>25443754.170000002</v>
          </cell>
          <cell r="N434">
            <v>39567878.160999998</v>
          </cell>
        </row>
        <row r="885">
          <cell r="F885">
            <v>79089324.863999993</v>
          </cell>
          <cell r="J885">
            <v>4465309.1770000001</v>
          </cell>
          <cell r="N885">
            <v>20377560.788000003</v>
          </cell>
        </row>
        <row r="1787">
          <cell r="F1787">
            <v>6593130</v>
          </cell>
          <cell r="J1787">
            <v>1030649.531</v>
          </cell>
          <cell r="N1787">
            <v>1030649.532</v>
          </cell>
        </row>
        <row r="1801">
          <cell r="F1801">
            <v>19266294.026999999</v>
          </cell>
          <cell r="J1801">
            <v>14928494.808</v>
          </cell>
          <cell r="N1801">
            <v>19168260.397</v>
          </cell>
        </row>
      </sheetData>
      <sheetData sheetId="7">
        <row r="432">
          <cell r="D432">
            <v>12368497</v>
          </cell>
        </row>
        <row r="434">
          <cell r="F434">
            <v>3795209.5199999996</v>
          </cell>
          <cell r="J434">
            <v>2432189.1720000003</v>
          </cell>
          <cell r="N434">
            <v>3782562.8530000001</v>
          </cell>
        </row>
        <row r="885">
          <cell r="F885">
            <v>6208978.6600000001</v>
          </cell>
          <cell r="J885">
            <v>122964.476</v>
          </cell>
          <cell r="N885">
            <v>2745892.3590000002</v>
          </cell>
        </row>
        <row r="1787">
          <cell r="F1787">
            <v>0</v>
          </cell>
        </row>
        <row r="1801">
          <cell r="F1801">
            <v>2119121.523</v>
          </cell>
          <cell r="J1801">
            <v>1641189.0969999998</v>
          </cell>
          <cell r="N1801">
            <v>2102034.2089999998</v>
          </cell>
        </row>
      </sheetData>
      <sheetData sheetId="8">
        <row r="432">
          <cell r="D432">
            <v>13701273</v>
          </cell>
        </row>
        <row r="434">
          <cell r="F434">
            <v>3484514.7110000011</v>
          </cell>
          <cell r="J434">
            <v>1874349.547</v>
          </cell>
          <cell r="N434">
            <v>3484514.7110000001</v>
          </cell>
        </row>
        <row r="885">
          <cell r="F885">
            <v>7436485.2889999989</v>
          </cell>
          <cell r="J885">
            <v>711992.35899999994</v>
          </cell>
          <cell r="N885">
            <v>2542591.9550000001</v>
          </cell>
        </row>
        <row r="1787">
          <cell r="F1787">
            <v>216442</v>
          </cell>
        </row>
        <row r="1801">
          <cell r="F1801">
            <v>1975390.1370000001</v>
          </cell>
          <cell r="J1801">
            <v>1570785.9110000001</v>
          </cell>
          <cell r="N1801">
            <v>1975390.1370000001</v>
          </cell>
        </row>
      </sheetData>
      <sheetData sheetId="9">
        <row r="432">
          <cell r="D432">
            <v>106106042</v>
          </cell>
        </row>
        <row r="434">
          <cell r="F434">
            <v>25914878.193000004</v>
          </cell>
          <cell r="J434">
            <v>18338055.338999998</v>
          </cell>
          <cell r="N434">
            <v>25893585.125</v>
          </cell>
        </row>
        <row r="885">
          <cell r="F885">
            <v>54738017.045999996</v>
          </cell>
          <cell r="J885">
            <v>2012643.6500000001</v>
          </cell>
          <cell r="N885">
            <v>9864786.6879999992</v>
          </cell>
        </row>
        <row r="1787">
          <cell r="F1787">
            <v>638741.25199999998</v>
          </cell>
          <cell r="J1787">
            <v>230184.45</v>
          </cell>
          <cell r="N1787">
            <v>638741.25199999998</v>
          </cell>
        </row>
        <row r="1801">
          <cell r="F1801">
            <v>24814405.320000004</v>
          </cell>
          <cell r="J1801">
            <v>15205385.326000001</v>
          </cell>
          <cell r="N1801">
            <v>24238236.298999999</v>
          </cell>
        </row>
      </sheetData>
      <sheetData sheetId="10">
        <row r="432">
          <cell r="D432">
            <v>3793000</v>
          </cell>
        </row>
        <row r="434">
          <cell r="F434">
            <v>1743784.696</v>
          </cell>
          <cell r="J434">
            <v>1274557.446</v>
          </cell>
          <cell r="N434">
            <v>1733779.996</v>
          </cell>
        </row>
        <row r="885">
          <cell r="F885">
            <v>1457215.304</v>
          </cell>
          <cell r="J885">
            <v>233160.61199999999</v>
          </cell>
          <cell r="N885">
            <v>577239.60399999993</v>
          </cell>
        </row>
        <row r="1787">
          <cell r="F1787">
            <v>70000</v>
          </cell>
          <cell r="J1787">
            <v>51550.341999999997</v>
          </cell>
          <cell r="N1787">
            <v>51550.341999999997</v>
          </cell>
        </row>
        <row r="1801">
          <cell r="F1801">
            <v>513578.44299999997</v>
          </cell>
          <cell r="J1801">
            <v>287364.56599999999</v>
          </cell>
          <cell r="N1801">
            <v>513574.16100000002</v>
          </cell>
        </row>
      </sheetData>
      <sheetData sheetId="11">
        <row r="432">
          <cell r="D432">
            <v>6480000</v>
          </cell>
        </row>
        <row r="434">
          <cell r="F434">
            <v>4665513.8130000001</v>
          </cell>
          <cell r="J434">
            <v>2904151.4849999999</v>
          </cell>
          <cell r="N434">
            <v>4662771.5869999994</v>
          </cell>
        </row>
        <row r="885">
          <cell r="F885">
            <v>1814486.1869999999</v>
          </cell>
          <cell r="J885">
            <v>165278.01999999999</v>
          </cell>
          <cell r="N885">
            <v>746411.47600000002</v>
          </cell>
        </row>
        <row r="1787">
          <cell r="F1787">
            <v>0</v>
          </cell>
        </row>
        <row r="1801">
          <cell r="F1801">
            <v>0</v>
          </cell>
          <cell r="J1801">
            <v>0</v>
          </cell>
          <cell r="N1801">
            <v>0</v>
          </cell>
        </row>
      </sheetData>
      <sheetData sheetId="12">
        <row r="432">
          <cell r="D432">
            <v>261874785</v>
          </cell>
        </row>
        <row r="434">
          <cell r="F434">
            <v>57333950.601999983</v>
          </cell>
          <cell r="J434">
            <v>25174514.277000006</v>
          </cell>
          <cell r="N434">
            <v>57249058.252000004</v>
          </cell>
        </row>
        <row r="885">
          <cell r="F885">
            <v>113724049.398</v>
          </cell>
          <cell r="J885">
            <v>6064567.7330000009</v>
          </cell>
          <cell r="N885">
            <v>39055301.305000007</v>
          </cell>
        </row>
        <row r="1787">
          <cell r="F1787">
            <v>20488452</v>
          </cell>
          <cell r="J1787">
            <v>5153482.9009999996</v>
          </cell>
          <cell r="N1787">
            <v>6619246.0710000005</v>
          </cell>
        </row>
        <row r="1801">
          <cell r="F1801">
            <v>59223209.737999998</v>
          </cell>
          <cell r="J1801">
            <v>38038004.238000005</v>
          </cell>
          <cell r="N1801">
            <v>58832983.684</v>
          </cell>
        </row>
      </sheetData>
      <sheetData sheetId="13">
        <row r="432">
          <cell r="D432">
            <v>22315264</v>
          </cell>
        </row>
        <row r="434">
          <cell r="F434">
            <v>6552174.7090000007</v>
          </cell>
          <cell r="J434">
            <v>4811789.7880000006</v>
          </cell>
          <cell r="N434">
            <v>6530890.7089999998</v>
          </cell>
        </row>
        <row r="885">
          <cell r="F885">
            <v>12447825.290999999</v>
          </cell>
          <cell r="J885">
            <v>23923.237000000001</v>
          </cell>
          <cell r="N885">
            <v>2246652.727</v>
          </cell>
        </row>
        <row r="1787">
          <cell r="F1787">
            <v>83022</v>
          </cell>
          <cell r="J1787">
            <v>41416.419000000002</v>
          </cell>
          <cell r="N1787">
            <v>41416.419000000002</v>
          </cell>
        </row>
        <row r="1801">
          <cell r="F1801">
            <v>2798784.247</v>
          </cell>
          <cell r="J1801">
            <v>1894057.1629999999</v>
          </cell>
          <cell r="N1801">
            <v>2786594.247</v>
          </cell>
        </row>
      </sheetData>
      <sheetData sheetId="14">
        <row r="432">
          <cell r="D432">
            <v>28649966.002999999</v>
          </cell>
        </row>
        <row r="434">
          <cell r="F434">
            <v>12765143.594000001</v>
          </cell>
          <cell r="J434">
            <v>9209361.8390000015</v>
          </cell>
          <cell r="N434">
            <v>12717903.836000001</v>
          </cell>
        </row>
        <row r="885">
          <cell r="F885">
            <v>15999156.458999999</v>
          </cell>
          <cell r="J885">
            <v>2652246.1159999999</v>
          </cell>
          <cell r="N885">
            <v>6459387.1189999999</v>
          </cell>
        </row>
        <row r="1787">
          <cell r="F1787">
            <v>0</v>
          </cell>
        </row>
        <row r="1801">
          <cell r="F1801">
            <v>510328.66500000004</v>
          </cell>
          <cell r="J1801">
            <v>500432.88800000004</v>
          </cell>
          <cell r="N1801">
            <v>505615.65199999994</v>
          </cell>
        </row>
      </sheetData>
      <sheetData sheetId="15">
        <row r="432">
          <cell r="D432">
            <v>5187296</v>
          </cell>
        </row>
        <row r="434">
          <cell r="F434">
            <v>1179378.3339999998</v>
          </cell>
          <cell r="J434">
            <v>673945.70200000005</v>
          </cell>
          <cell r="N434">
            <v>1179378.334</v>
          </cell>
        </row>
        <row r="885">
          <cell r="F885">
            <v>3727511.5020000003</v>
          </cell>
          <cell r="J885">
            <v>311098.08100000001</v>
          </cell>
          <cell r="N885">
            <v>1366089.3489999999</v>
          </cell>
        </row>
        <row r="1787">
          <cell r="F1787">
            <v>0</v>
          </cell>
        </row>
        <row r="1801">
          <cell r="F1801">
            <v>197254.91399999999</v>
          </cell>
          <cell r="J1801">
            <v>114854.914</v>
          </cell>
          <cell r="N1801">
            <v>197254.91399999999</v>
          </cell>
        </row>
      </sheetData>
      <sheetData sheetId="16">
        <row r="432">
          <cell r="D432">
            <v>20613000</v>
          </cell>
        </row>
        <row r="434">
          <cell r="F434">
            <v>9821121.2300000004</v>
          </cell>
          <cell r="J434">
            <v>6642040.2069999995</v>
          </cell>
          <cell r="N434">
            <v>9821121.2300000004</v>
          </cell>
        </row>
        <row r="885">
          <cell r="F885">
            <v>7325010.0360000003</v>
          </cell>
          <cell r="J885">
            <v>435979.04600000003</v>
          </cell>
          <cell r="N885">
            <v>3678767.355</v>
          </cell>
        </row>
        <row r="1787">
          <cell r="F1787">
            <v>210000</v>
          </cell>
          <cell r="J1787">
            <v>149228.217</v>
          </cell>
          <cell r="N1787">
            <v>209531.696</v>
          </cell>
        </row>
        <row r="1801">
          <cell r="F1801">
            <v>3256868.7340000002</v>
          </cell>
          <cell r="J1801">
            <v>2775173.4419999998</v>
          </cell>
          <cell r="N1801">
            <v>3213525.4299999997</v>
          </cell>
        </row>
      </sheetData>
      <sheetData sheetId="17">
        <row r="432">
          <cell r="D432">
            <v>23088211.009999998</v>
          </cell>
        </row>
        <row r="434">
          <cell r="F434">
            <v>6580974.5209999997</v>
          </cell>
          <cell r="J434">
            <v>3242005.8590000002</v>
          </cell>
          <cell r="N434">
            <v>6580974.5209999997</v>
          </cell>
        </row>
        <row r="885">
          <cell r="F885">
            <v>8919025.4789999984</v>
          </cell>
          <cell r="J885">
            <v>43566.591999999997</v>
          </cell>
          <cell r="N885">
            <v>3933973.7529999996</v>
          </cell>
        </row>
        <row r="1787">
          <cell r="F1787">
            <v>298911</v>
          </cell>
          <cell r="J1787">
            <v>18598.686000000002</v>
          </cell>
          <cell r="N1787">
            <v>18598.686000000002</v>
          </cell>
        </row>
        <row r="1801">
          <cell r="F1801">
            <v>4972684.4289999995</v>
          </cell>
          <cell r="J1801">
            <v>4084381.9839999997</v>
          </cell>
          <cell r="N1801">
            <v>4972684.4189999998</v>
          </cell>
        </row>
      </sheetData>
      <sheetData sheetId="18">
        <row r="432">
          <cell r="D432">
            <v>189839363</v>
          </cell>
        </row>
        <row r="434">
          <cell r="F434">
            <v>14805512.84799999</v>
          </cell>
          <cell r="J434">
            <v>4999792.8209999995</v>
          </cell>
          <cell r="N434">
            <v>14805441.434</v>
          </cell>
        </row>
        <row r="885">
          <cell r="F885">
            <v>127316461.92300001</v>
          </cell>
          <cell r="J885">
            <v>311719.32200000004</v>
          </cell>
          <cell r="N885">
            <v>2907667.5060000001</v>
          </cell>
        </row>
        <row r="1787">
          <cell r="F1787">
            <v>8705000</v>
          </cell>
          <cell r="J1787">
            <v>4241448.4749999996</v>
          </cell>
          <cell r="N1787">
            <v>4357037.0659999996</v>
          </cell>
        </row>
        <row r="1801">
          <cell r="F1801">
            <v>34935943.151000001</v>
          </cell>
          <cell r="J1801">
            <v>23617117.134000003</v>
          </cell>
          <cell r="N1801">
            <v>34877676.611000001</v>
          </cell>
        </row>
      </sheetData>
      <sheetData sheetId="19">
        <row r="432">
          <cell r="D432">
            <v>29611306</v>
          </cell>
        </row>
        <row r="434">
          <cell r="F434">
            <v>5482253.1140000001</v>
          </cell>
          <cell r="J434">
            <v>3824701.1629999997</v>
          </cell>
          <cell r="N434">
            <v>5482253.1140000001</v>
          </cell>
        </row>
        <row r="885">
          <cell r="F885">
            <v>16006898.164000001</v>
          </cell>
          <cell r="J885">
            <v>259172.90100000001</v>
          </cell>
          <cell r="N885">
            <v>1706296.6370000001</v>
          </cell>
        </row>
        <row r="1787">
          <cell r="F1787">
            <v>3272739</v>
          </cell>
          <cell r="J1787">
            <v>439216.33199999999</v>
          </cell>
          <cell r="N1787">
            <v>2024750.7930000001</v>
          </cell>
        </row>
        <row r="1801">
          <cell r="F1801">
            <v>4658381.5539999995</v>
          </cell>
          <cell r="J1801">
            <v>2385155.2970000003</v>
          </cell>
          <cell r="N1801">
            <v>4656812.2630000003</v>
          </cell>
        </row>
      </sheetData>
      <sheetData sheetId="20"/>
      <sheetData sheetId="2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
      <sheetName val="con1"/>
      <sheetName val="uni"/>
      <sheetName val="icon"/>
      <sheetName val="iuni"/>
      <sheetName val="Hoja5"/>
      <sheetName val="Hoja6"/>
      <sheetName val="Hoja7"/>
    </sheetNames>
    <sheetDataSet>
      <sheetData sheetId="0">
        <row r="320">
          <cell r="H320">
            <v>0</v>
          </cell>
        </row>
      </sheetData>
      <sheetData sheetId="1"/>
      <sheetData sheetId="2"/>
      <sheetData sheetId="3">
        <row r="10">
          <cell r="D10">
            <v>0</v>
          </cell>
        </row>
      </sheetData>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
      <sheetName val="aud"/>
      <sheetName val="uni"/>
      <sheetName val="inguniv"/>
    </sheetNames>
    <sheetDataSet>
      <sheetData sheetId="0">
        <row r="432">
          <cell r="D432">
            <v>2635999.9810000001</v>
          </cell>
        </row>
        <row r="434">
          <cell r="F434">
            <v>0</v>
          </cell>
          <cell r="J434">
            <v>0</v>
          </cell>
          <cell r="N434">
            <v>0</v>
          </cell>
        </row>
        <row r="885">
          <cell r="F885">
            <v>1680000</v>
          </cell>
          <cell r="J885">
            <v>0</v>
          </cell>
          <cell r="N885">
            <v>0</v>
          </cell>
        </row>
        <row r="1787">
          <cell r="F1787">
            <v>0</v>
          </cell>
        </row>
        <row r="1801">
          <cell r="F1801">
            <v>610917.96200000006</v>
          </cell>
          <cell r="J1801">
            <v>578053.22399999993</v>
          </cell>
          <cell r="N1801">
            <v>610917.98100000003</v>
          </cell>
        </row>
      </sheetData>
      <sheetData sheetId="1"/>
      <sheetData sheetId="2">
        <row r="432">
          <cell r="D432">
            <v>65573582</v>
          </cell>
        </row>
        <row r="434">
          <cell r="F434">
            <v>2361387.8180000037</v>
          </cell>
          <cell r="J434">
            <v>1419668.0279999999</v>
          </cell>
          <cell r="N434">
            <v>2361248.7779999999</v>
          </cell>
        </row>
        <row r="885">
          <cell r="F885">
            <v>63210333.201999992</v>
          </cell>
          <cell r="J885">
            <v>108037.66500000001</v>
          </cell>
          <cell r="N885">
            <v>945687.48100000003</v>
          </cell>
        </row>
        <row r="1628">
          <cell r="F1628">
            <v>302130</v>
          </cell>
          <cell r="J1628">
            <v>198702.61</v>
          </cell>
          <cell r="N1628">
            <v>198702.61</v>
          </cell>
        </row>
        <row r="1787">
          <cell r="F1787">
            <v>0</v>
          </cell>
        </row>
        <row r="1801">
          <cell r="F1801">
            <v>0</v>
          </cell>
          <cell r="J1801">
            <v>0</v>
          </cell>
          <cell r="N1801">
            <v>0</v>
          </cell>
        </row>
      </sheetData>
      <sheetData sheetId="3"/>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ab"/>
      <sheetName val="agu"/>
      <sheetName val="lot"/>
      <sheetName val="can"/>
      <sheetName val="met"/>
      <sheetName val="tra"/>
      <sheetName val="eru"/>
      <sheetName val="ingresos"/>
      <sheetName val="Hoja2"/>
      <sheetName val="geaa"/>
      <sheetName val="gagu"/>
      <sheetName val="gcan"/>
      <sheetName val="gmet"/>
      <sheetName val="glot"/>
      <sheetName val="gtra"/>
      <sheetName val="geru"/>
      <sheetName val="gastos"/>
      <sheetName val="resi"/>
      <sheetName val="resg"/>
      <sheetName val="Hoja1"/>
    </sheetNames>
    <sheetDataSet>
      <sheetData sheetId="0"/>
      <sheetData sheetId="1"/>
      <sheetData sheetId="2"/>
      <sheetData sheetId="3"/>
      <sheetData sheetId="4"/>
      <sheetData sheetId="5"/>
      <sheetData sheetId="6"/>
      <sheetData sheetId="7"/>
      <sheetData sheetId="8"/>
      <sheetData sheetId="9">
        <row r="432">
          <cell r="D432">
            <v>855049649.35000002</v>
          </cell>
        </row>
        <row r="434">
          <cell r="F434">
            <v>257659473.42900002</v>
          </cell>
          <cell r="J434">
            <v>20439472.4443</v>
          </cell>
          <cell r="N434">
            <v>257659473.426</v>
          </cell>
        </row>
        <row r="885">
          <cell r="F885">
            <v>221988797.72600001</v>
          </cell>
          <cell r="J885">
            <v>7317144.182</v>
          </cell>
          <cell r="N885">
            <v>42907658.702</v>
          </cell>
        </row>
        <row r="1628">
          <cell r="F1628">
            <v>149830678.43799999</v>
          </cell>
          <cell r="J1628">
            <v>0</v>
          </cell>
          <cell r="N1628">
            <v>34434034.881999999</v>
          </cell>
        </row>
        <row r="1800">
          <cell r="F1800">
            <v>457398822.83200002</v>
          </cell>
          <cell r="J1800">
            <v>201556748.252</v>
          </cell>
          <cell r="N1800">
            <v>451481277.38599998</v>
          </cell>
        </row>
      </sheetData>
      <sheetData sheetId="10">
        <row r="432">
          <cell r="D432">
            <v>0</v>
          </cell>
        </row>
        <row r="434">
          <cell r="F434">
            <v>0</v>
          </cell>
          <cell r="J434">
            <v>0</v>
          </cell>
          <cell r="N434">
            <v>0</v>
          </cell>
        </row>
        <row r="885">
          <cell r="F885">
            <v>0</v>
          </cell>
          <cell r="J885">
            <v>0</v>
          </cell>
          <cell r="N885">
            <v>0</v>
          </cell>
        </row>
        <row r="1800">
          <cell r="F1800">
            <v>0</v>
          </cell>
        </row>
      </sheetData>
      <sheetData sheetId="11">
        <row r="432">
          <cell r="D432">
            <v>4000000</v>
          </cell>
        </row>
        <row r="434">
          <cell r="F434">
            <v>865876.91099999985</v>
          </cell>
          <cell r="J434">
            <v>776945.81799999997</v>
          </cell>
          <cell r="N434">
            <v>865876.91099999996</v>
          </cell>
        </row>
        <row r="885">
          <cell r="F885">
            <v>3634123.0889999997</v>
          </cell>
          <cell r="J885">
            <v>133850.5</v>
          </cell>
          <cell r="N885">
            <v>655104</v>
          </cell>
        </row>
        <row r="1800">
          <cell r="F1800">
            <v>425912.81199999998</v>
          </cell>
          <cell r="J1800">
            <v>423032.81199999998</v>
          </cell>
          <cell r="N1800">
            <v>425912.81199999998</v>
          </cell>
        </row>
      </sheetData>
      <sheetData sheetId="12">
        <row r="432">
          <cell r="D432">
            <v>78056818.034000009</v>
          </cell>
        </row>
        <row r="434">
          <cell r="F434">
            <v>4963868.7250000015</v>
          </cell>
          <cell r="J434">
            <v>3756191.852</v>
          </cell>
          <cell r="N434">
            <v>4949682.1510000005</v>
          </cell>
        </row>
        <row r="885">
          <cell r="F885">
            <v>26713905.491999999</v>
          </cell>
          <cell r="J885">
            <v>1026699.481</v>
          </cell>
          <cell r="N885">
            <v>2653174.8149999995</v>
          </cell>
        </row>
        <row r="1800">
          <cell r="F1800">
            <v>12010343.987</v>
          </cell>
          <cell r="J1800">
            <v>8330839.71</v>
          </cell>
          <cell r="N1800">
            <v>11896066.524</v>
          </cell>
        </row>
      </sheetData>
      <sheetData sheetId="13">
        <row r="432">
          <cell r="D432">
            <v>7419069.2829999998</v>
          </cell>
        </row>
        <row r="434">
          <cell r="F434">
            <v>55097.435000000056</v>
          </cell>
          <cell r="J434">
            <v>55097.434999999998</v>
          </cell>
          <cell r="N434">
            <v>55097.434999999998</v>
          </cell>
        </row>
        <row r="885">
          <cell r="F885">
            <v>944902.56499999994</v>
          </cell>
          <cell r="J885">
            <v>0</v>
          </cell>
          <cell r="N885">
            <v>0</v>
          </cell>
        </row>
        <row r="1628">
          <cell r="F1628">
            <v>6659069.2829999998</v>
          </cell>
          <cell r="J1628">
            <v>4449789.9330000002</v>
          </cell>
          <cell r="N1628">
            <v>4449789.9330000002</v>
          </cell>
        </row>
        <row r="1800">
          <cell r="F1800">
            <v>0</v>
          </cell>
        </row>
      </sheetData>
      <sheetData sheetId="14">
        <row r="432">
          <cell r="D432">
            <v>1333691324.1529999</v>
          </cell>
        </row>
        <row r="434">
          <cell r="F434">
            <v>480060255.78300005</v>
          </cell>
          <cell r="J434">
            <v>109032645.653</v>
          </cell>
          <cell r="N434">
            <v>480060255.78199995</v>
          </cell>
        </row>
        <row r="885">
          <cell r="F885">
            <v>796030434.81700003</v>
          </cell>
          <cell r="J885">
            <v>27287925.335000001</v>
          </cell>
          <cell r="N885">
            <v>46039590.195999995</v>
          </cell>
        </row>
        <row r="1628">
          <cell r="F1628">
            <v>2000000</v>
          </cell>
          <cell r="J1628">
            <v>0</v>
          </cell>
        </row>
        <row r="1800">
          <cell r="F1800">
            <v>0</v>
          </cell>
        </row>
      </sheetData>
      <sheetData sheetId="15">
        <row r="432">
          <cell r="D432">
            <v>12818548.259</v>
          </cell>
        </row>
        <row r="434">
          <cell r="F434">
            <v>4156508.6780000003</v>
          </cell>
          <cell r="J434">
            <v>2005369.51</v>
          </cell>
          <cell r="N434">
            <v>4118157.091</v>
          </cell>
        </row>
        <row r="885">
          <cell r="F885">
            <v>3710280.8879999998</v>
          </cell>
          <cell r="J885">
            <v>1075686.736</v>
          </cell>
          <cell r="N885">
            <v>1392991.4430000002</v>
          </cell>
        </row>
        <row r="1800">
          <cell r="F1800">
            <v>4877459.1689999998</v>
          </cell>
          <cell r="J1800">
            <v>1083070.3419999999</v>
          </cell>
          <cell r="N1800">
            <v>4690113.8990000002</v>
          </cell>
        </row>
      </sheetData>
      <sheetData sheetId="16">
        <row r="69">
          <cell r="N69">
            <v>142870673.39300001</v>
          </cell>
        </row>
      </sheetData>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eaa"/>
      <sheetName val="iagu"/>
      <sheetName val="ican"/>
      <sheetName val="ilot"/>
      <sheetName val="itra"/>
      <sheetName val="imet"/>
      <sheetName val="ieru"/>
      <sheetName val="ing"/>
      <sheetName val="eaab"/>
      <sheetName val="agua"/>
      <sheetName val="cana"/>
      <sheetName val="lote"/>
      <sheetName val="tran"/>
      <sheetName val="metr"/>
      <sheetName val="eru"/>
      <sheetName val="gas"/>
      <sheetName val="ingresos"/>
      <sheetName val="gastos"/>
    </sheetNames>
    <sheetDataSet>
      <sheetData sheetId="0"/>
      <sheetData sheetId="1"/>
      <sheetData sheetId="2"/>
      <sheetData sheetId="3"/>
      <sheetData sheetId="4"/>
      <sheetData sheetId="5"/>
      <sheetData sheetId="6"/>
      <sheetData sheetId="7"/>
      <sheetData sheetId="8"/>
      <sheetData sheetId="9">
        <row r="320">
          <cell r="H320">
            <v>0</v>
          </cell>
        </row>
      </sheetData>
      <sheetData sheetId="10">
        <row r="320">
          <cell r="H320">
            <v>0</v>
          </cell>
        </row>
      </sheetData>
      <sheetData sheetId="11">
        <row r="320">
          <cell r="H320">
            <v>0</v>
          </cell>
        </row>
      </sheetData>
      <sheetData sheetId="12">
        <row r="320">
          <cell r="H320">
            <v>0</v>
          </cell>
        </row>
      </sheetData>
      <sheetData sheetId="13">
        <row r="320">
          <cell r="H320">
            <v>0</v>
          </cell>
        </row>
      </sheetData>
      <sheetData sheetId="14">
        <row r="320">
          <cell r="H320">
            <v>0</v>
          </cell>
        </row>
      </sheetData>
      <sheetData sheetId="15"/>
      <sheetData sheetId="16"/>
      <sheetData sheetId="1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c"/>
      <sheetName val="vi1"/>
      <sheetName val="tun"/>
      <sheetName val="ken"/>
      <sheetName val="sim"/>
      <sheetName val="cla"/>
      <sheetName val="bos"/>
      <sheetName val="eng"/>
      <sheetName val="fon"/>
      <sheetName val="mei"/>
      <sheetName val="me1"/>
      <sheetName val="bla"/>
      <sheetName val="cha"/>
      <sheetName val="sub"/>
      <sheetName val="tuj"/>
      <sheetName val="usa"/>
      <sheetName val="usm"/>
      <sheetName val="naz"/>
      <sheetName val="pab"/>
      <sheetName val="cri"/>
      <sheetName val="vis"/>
      <sheetName val="cen"/>
      <sheetName val="sur"/>
      <sheetName val="raf"/>
      <sheetName val="cons"/>
      <sheetName val="gastos"/>
    </sheetNames>
    <sheetDataSet>
      <sheetData sheetId="0">
        <row r="320">
          <cell r="H320">
            <v>0</v>
          </cell>
        </row>
      </sheetData>
      <sheetData sheetId="1"/>
      <sheetData sheetId="2">
        <row r="320">
          <cell r="H320">
            <v>0</v>
          </cell>
        </row>
      </sheetData>
      <sheetData sheetId="3">
        <row r="320">
          <cell r="H320">
            <v>0</v>
          </cell>
        </row>
      </sheetData>
      <sheetData sheetId="4">
        <row r="320">
          <cell r="H320">
            <v>0</v>
          </cell>
        </row>
      </sheetData>
      <sheetData sheetId="5">
        <row r="320">
          <cell r="H320">
            <v>0</v>
          </cell>
        </row>
      </sheetData>
      <sheetData sheetId="6">
        <row r="320">
          <cell r="H320">
            <v>0</v>
          </cell>
        </row>
      </sheetData>
      <sheetData sheetId="7">
        <row r="320">
          <cell r="H320">
            <v>0</v>
          </cell>
        </row>
      </sheetData>
      <sheetData sheetId="8">
        <row r="320">
          <cell r="H320">
            <v>0</v>
          </cell>
        </row>
      </sheetData>
      <sheetData sheetId="9">
        <row r="320">
          <cell r="H320">
            <v>0</v>
          </cell>
        </row>
      </sheetData>
      <sheetData sheetId="10"/>
      <sheetData sheetId="11">
        <row r="320">
          <cell r="H320">
            <v>0</v>
          </cell>
        </row>
      </sheetData>
      <sheetData sheetId="12">
        <row r="320">
          <cell r="H320">
            <v>0</v>
          </cell>
        </row>
      </sheetData>
      <sheetData sheetId="13">
        <row r="320">
          <cell r="H320">
            <v>0</v>
          </cell>
        </row>
      </sheetData>
      <sheetData sheetId="14">
        <row r="320">
          <cell r="H320">
            <v>0</v>
          </cell>
        </row>
      </sheetData>
      <sheetData sheetId="15">
        <row r="320">
          <cell r="H320">
            <v>0</v>
          </cell>
        </row>
      </sheetData>
      <sheetData sheetId="16">
        <row r="320">
          <cell r="H320">
            <v>0</v>
          </cell>
        </row>
      </sheetData>
      <sheetData sheetId="17">
        <row r="320">
          <cell r="H320">
            <v>0</v>
          </cell>
        </row>
      </sheetData>
      <sheetData sheetId="18">
        <row r="320">
          <cell r="H320">
            <v>0</v>
          </cell>
        </row>
      </sheetData>
      <sheetData sheetId="19">
        <row r="320">
          <cell r="H320">
            <v>0</v>
          </cell>
        </row>
      </sheetData>
      <sheetData sheetId="20">
        <row r="320">
          <cell r="H320">
            <v>0</v>
          </cell>
        </row>
      </sheetData>
      <sheetData sheetId="21">
        <row r="320">
          <cell r="H320">
            <v>0</v>
          </cell>
        </row>
      </sheetData>
      <sheetData sheetId="22">
        <row r="320">
          <cell r="H320">
            <v>0</v>
          </cell>
        </row>
      </sheetData>
      <sheetData sheetId="23">
        <row r="320">
          <cell r="H320">
            <v>0</v>
          </cell>
        </row>
      </sheetData>
      <sheetData sheetId="24">
        <row r="908">
          <cell r="N908">
            <v>0</v>
          </cell>
        </row>
      </sheetData>
      <sheetData sheetId="25"/>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02"/>
      <sheetName val="403"/>
      <sheetName val="4032"/>
      <sheetName val="404"/>
      <sheetName val="405"/>
      <sheetName val="406"/>
      <sheetName val="407"/>
      <sheetName val="408"/>
      <sheetName val="409"/>
      <sheetName val="410"/>
      <sheetName val="411"/>
      <sheetName val="4112"/>
      <sheetName val="412"/>
      <sheetName val="413"/>
      <sheetName val="414"/>
      <sheetName val="415"/>
      <sheetName val="416"/>
      <sheetName val="417"/>
      <sheetName val="418"/>
      <sheetName val="419"/>
      <sheetName val="420"/>
      <sheetName val="421"/>
      <sheetName val="422"/>
      <sheetName val="423"/>
      <sheetName val="cons"/>
      <sheetName val="resu"/>
      <sheetName val="Hoja1"/>
    </sheetNames>
    <sheetDataSet>
      <sheetData sheetId="0">
        <row r="432">
          <cell r="D432">
            <v>529000</v>
          </cell>
        </row>
        <row r="434">
          <cell r="F434">
            <v>0</v>
          </cell>
          <cell r="J434">
            <v>0</v>
          </cell>
          <cell r="N434">
            <v>0</v>
          </cell>
        </row>
        <row r="885">
          <cell r="F885">
            <v>0</v>
          </cell>
          <cell r="J885">
            <v>0</v>
          </cell>
          <cell r="N885">
            <v>0</v>
          </cell>
        </row>
        <row r="1800">
          <cell r="F1800">
            <v>999791.598</v>
          </cell>
          <cell r="J1800">
            <v>514836.95199999999</v>
          </cell>
          <cell r="N1800">
            <v>999791.598</v>
          </cell>
        </row>
      </sheetData>
      <sheetData sheetId="1">
        <row r="432">
          <cell r="D432">
            <v>0</v>
          </cell>
        </row>
        <row r="434">
          <cell r="F434">
            <v>0</v>
          </cell>
          <cell r="J434">
            <v>0</v>
          </cell>
          <cell r="N434">
            <v>0</v>
          </cell>
        </row>
        <row r="885">
          <cell r="F885">
            <v>700000</v>
          </cell>
          <cell r="J885">
            <v>0</v>
          </cell>
          <cell r="N885">
            <v>0</v>
          </cell>
        </row>
        <row r="1800">
          <cell r="F1800">
            <v>0</v>
          </cell>
        </row>
      </sheetData>
      <sheetData sheetId="2"/>
      <sheetData sheetId="3">
        <row r="432">
          <cell r="D432">
            <v>1300000</v>
          </cell>
        </row>
        <row r="434">
          <cell r="F434">
            <v>70484.782000000007</v>
          </cell>
          <cell r="J434">
            <v>41757.805999999997</v>
          </cell>
          <cell r="N434">
            <v>70484.782000000007</v>
          </cell>
        </row>
        <row r="885">
          <cell r="F885">
            <v>0</v>
          </cell>
          <cell r="J885">
            <v>0</v>
          </cell>
          <cell r="N885">
            <v>0</v>
          </cell>
        </row>
        <row r="1800">
          <cell r="F1800">
            <v>865000</v>
          </cell>
        </row>
      </sheetData>
      <sheetData sheetId="4">
        <row r="432">
          <cell r="D432">
            <v>1276000</v>
          </cell>
        </row>
        <row r="434">
          <cell r="F434">
            <v>0</v>
          </cell>
          <cell r="J434">
            <v>0</v>
          </cell>
          <cell r="N434">
            <v>0</v>
          </cell>
        </row>
        <row r="885">
          <cell r="F885">
            <v>1027138.476</v>
          </cell>
          <cell r="J885">
            <v>0</v>
          </cell>
          <cell r="N885">
            <v>0</v>
          </cell>
        </row>
        <row r="1800">
          <cell r="F1800">
            <v>1107065.128</v>
          </cell>
          <cell r="J1800">
            <v>480716.147</v>
          </cell>
          <cell r="N1800">
            <v>1106891.128</v>
          </cell>
        </row>
      </sheetData>
      <sheetData sheetId="5">
        <row r="432">
          <cell r="D432">
            <v>1983000</v>
          </cell>
        </row>
        <row r="434">
          <cell r="F434">
            <v>174115.38300000003</v>
          </cell>
          <cell r="J434">
            <v>33729.271999999997</v>
          </cell>
          <cell r="N434">
            <v>174115.383</v>
          </cell>
        </row>
        <row r="885">
          <cell r="F885">
            <v>2408821.0959999999</v>
          </cell>
          <cell r="J885">
            <v>0</v>
          </cell>
          <cell r="N885">
            <v>0</v>
          </cell>
        </row>
        <row r="1800">
          <cell r="F1800">
            <v>378871.625</v>
          </cell>
          <cell r="J1800">
            <v>138237.076</v>
          </cell>
          <cell r="N1800">
            <v>378871.625</v>
          </cell>
        </row>
      </sheetData>
      <sheetData sheetId="6">
        <row r="432">
          <cell r="D432">
            <v>686000</v>
          </cell>
        </row>
        <row r="434">
          <cell r="F434">
            <v>0</v>
          </cell>
          <cell r="J434">
            <v>0</v>
          </cell>
          <cell r="N434">
            <v>0</v>
          </cell>
        </row>
        <row r="885">
          <cell r="F885">
            <v>383141.43400000001</v>
          </cell>
          <cell r="J885">
            <v>0</v>
          </cell>
          <cell r="N885">
            <v>0</v>
          </cell>
        </row>
        <row r="1800">
          <cell r="F1800">
            <v>703527.924</v>
          </cell>
          <cell r="J1800">
            <v>460980.13400000002</v>
          </cell>
          <cell r="N1800">
            <v>470698.29399999999</v>
          </cell>
        </row>
      </sheetData>
      <sheetData sheetId="7">
        <row r="432">
          <cell r="D432">
            <v>34574000</v>
          </cell>
        </row>
        <row r="434">
          <cell r="F434">
            <v>1586.7999999970198</v>
          </cell>
          <cell r="J434">
            <v>49.3</v>
          </cell>
          <cell r="N434">
            <v>1586.8</v>
          </cell>
        </row>
        <row r="885">
          <cell r="F885">
            <v>33895782.116000004</v>
          </cell>
          <cell r="J885">
            <v>0</v>
          </cell>
          <cell r="N885">
            <v>0</v>
          </cell>
        </row>
        <row r="1800">
          <cell r="F1800">
            <v>1341509.024</v>
          </cell>
          <cell r="J1800">
            <v>126222.21</v>
          </cell>
          <cell r="N1800">
            <v>126222.21</v>
          </cell>
        </row>
      </sheetData>
      <sheetData sheetId="8">
        <row r="432">
          <cell r="D432">
            <v>0</v>
          </cell>
        </row>
        <row r="434">
          <cell r="F434">
            <v>0</v>
          </cell>
          <cell r="J434">
            <v>0</v>
          </cell>
          <cell r="N434">
            <v>0</v>
          </cell>
        </row>
        <row r="885">
          <cell r="F885">
            <v>0</v>
          </cell>
          <cell r="J885">
            <v>0</v>
          </cell>
          <cell r="N885">
            <v>0</v>
          </cell>
        </row>
        <row r="1800">
          <cell r="F1800">
            <v>32876.349000000002</v>
          </cell>
        </row>
      </sheetData>
      <sheetData sheetId="9">
        <row r="432">
          <cell r="D432">
            <v>1550000</v>
          </cell>
        </row>
        <row r="434">
          <cell r="F434">
            <v>1660000</v>
          </cell>
          <cell r="J434">
            <v>1033453.089</v>
          </cell>
          <cell r="N434">
            <v>1530000</v>
          </cell>
        </row>
        <row r="885">
          <cell r="F885">
            <v>0</v>
          </cell>
          <cell r="J885">
            <v>0</v>
          </cell>
          <cell r="N885">
            <v>0</v>
          </cell>
        </row>
        <row r="1800">
          <cell r="F1800">
            <v>2607362.648</v>
          </cell>
          <cell r="J1800">
            <v>2607362.64</v>
          </cell>
          <cell r="N1800">
            <v>2607362.648</v>
          </cell>
        </row>
      </sheetData>
      <sheetData sheetId="10">
        <row r="432">
          <cell r="D432">
            <v>720000</v>
          </cell>
        </row>
        <row r="434">
          <cell r="F434">
            <v>0</v>
          </cell>
          <cell r="J434">
            <v>0</v>
          </cell>
          <cell r="N434">
            <v>0</v>
          </cell>
        </row>
        <row r="885">
          <cell r="F885">
            <v>25000</v>
          </cell>
          <cell r="J885">
            <v>0</v>
          </cell>
          <cell r="N885">
            <v>0</v>
          </cell>
        </row>
        <row r="1800">
          <cell r="F1800">
            <v>6575102.2910000002</v>
          </cell>
          <cell r="J1800">
            <v>92932.82</v>
          </cell>
          <cell r="N1800">
            <v>6575102.2910000002</v>
          </cell>
        </row>
      </sheetData>
      <sheetData sheetId="11"/>
      <sheetData sheetId="12">
        <row r="432">
          <cell r="D432">
            <v>560000</v>
          </cell>
        </row>
        <row r="434">
          <cell r="F434">
            <v>0</v>
          </cell>
          <cell r="J434">
            <v>0</v>
          </cell>
          <cell r="N434">
            <v>0</v>
          </cell>
        </row>
        <row r="885">
          <cell r="F885">
            <v>0</v>
          </cell>
          <cell r="J885">
            <v>0</v>
          </cell>
          <cell r="N885">
            <v>0</v>
          </cell>
        </row>
        <row r="1800">
          <cell r="F1800">
            <v>820610.40299999993</v>
          </cell>
          <cell r="J1800">
            <v>33961.563999999998</v>
          </cell>
          <cell r="N1800">
            <v>365857.011</v>
          </cell>
        </row>
      </sheetData>
      <sheetData sheetId="13">
        <row r="432">
          <cell r="D432">
            <v>120000</v>
          </cell>
        </row>
        <row r="434">
          <cell r="F434">
            <v>0</v>
          </cell>
          <cell r="J434">
            <v>0</v>
          </cell>
          <cell r="N434">
            <v>0</v>
          </cell>
        </row>
        <row r="885">
          <cell r="F885">
            <v>892859.1</v>
          </cell>
          <cell r="J885">
            <v>0</v>
          </cell>
          <cell r="N885">
            <v>0</v>
          </cell>
        </row>
        <row r="1800">
          <cell r="F1800">
            <v>115875.94500000001</v>
          </cell>
          <cell r="J1800">
            <v>86940.945000000007</v>
          </cell>
          <cell r="N1800">
            <v>86940.945000000007</v>
          </cell>
        </row>
      </sheetData>
      <sheetData sheetId="14">
        <row r="432">
          <cell r="D432">
            <v>520000</v>
          </cell>
        </row>
        <row r="434">
          <cell r="F434">
            <v>0</v>
          </cell>
          <cell r="J434">
            <v>0</v>
          </cell>
          <cell r="N434">
            <v>0</v>
          </cell>
        </row>
        <row r="885">
          <cell r="F885">
            <v>3189833.4349999996</v>
          </cell>
          <cell r="J885">
            <v>0</v>
          </cell>
          <cell r="N885">
            <v>0</v>
          </cell>
        </row>
        <row r="1800">
          <cell r="F1800">
            <v>2037009.1869999999</v>
          </cell>
          <cell r="J1800">
            <v>616807.89500000002</v>
          </cell>
          <cell r="N1800">
            <v>2033809.1839999999</v>
          </cell>
        </row>
      </sheetData>
      <sheetData sheetId="15">
        <row r="432">
          <cell r="D432">
            <v>52000</v>
          </cell>
        </row>
        <row r="434">
          <cell r="F434">
            <v>281958.011</v>
          </cell>
          <cell r="J434">
            <v>254710.652</v>
          </cell>
          <cell r="N434">
            <v>281958.011</v>
          </cell>
        </row>
        <row r="885">
          <cell r="F885">
            <v>1112041.9890000001</v>
          </cell>
          <cell r="J885">
            <v>0</v>
          </cell>
          <cell r="N885">
            <v>0</v>
          </cell>
        </row>
        <row r="1800">
          <cell r="F1800">
            <v>5153.9599999999991</v>
          </cell>
          <cell r="J1800">
            <v>5153.96</v>
          </cell>
          <cell r="N1800">
            <v>5153.96</v>
          </cell>
        </row>
      </sheetData>
      <sheetData sheetId="16">
        <row r="432">
          <cell r="D432">
            <v>0</v>
          </cell>
        </row>
        <row r="434">
          <cell r="F434">
            <v>0</v>
          </cell>
          <cell r="J434">
            <v>0</v>
          </cell>
          <cell r="N434">
            <v>0</v>
          </cell>
        </row>
        <row r="885">
          <cell r="F885">
            <v>0</v>
          </cell>
          <cell r="J885">
            <v>0</v>
          </cell>
          <cell r="N885">
            <v>0</v>
          </cell>
        </row>
        <row r="1800">
          <cell r="F1800">
            <v>0</v>
          </cell>
        </row>
      </sheetData>
      <sheetData sheetId="17">
        <row r="432">
          <cell r="D432">
            <v>200000</v>
          </cell>
        </row>
        <row r="434">
          <cell r="F434">
            <v>160000</v>
          </cell>
          <cell r="J434">
            <v>120000</v>
          </cell>
          <cell r="N434">
            <v>160000</v>
          </cell>
        </row>
        <row r="885">
          <cell r="F885">
            <v>1050000</v>
          </cell>
          <cell r="J885">
            <v>0</v>
          </cell>
          <cell r="N885">
            <v>0</v>
          </cell>
        </row>
        <row r="1800">
          <cell r="F1800">
            <v>475438.11800000002</v>
          </cell>
          <cell r="J1800">
            <v>352720.43199999997</v>
          </cell>
          <cell r="N1800">
            <v>475438.11800000002</v>
          </cell>
        </row>
      </sheetData>
      <sheetData sheetId="18">
        <row r="432">
          <cell r="D432">
            <v>33393000</v>
          </cell>
        </row>
        <row r="434">
          <cell r="F434">
            <v>297462.3200000003</v>
          </cell>
          <cell r="J434">
            <v>208576.55</v>
          </cell>
          <cell r="N434">
            <v>297462.32</v>
          </cell>
        </row>
        <row r="885">
          <cell r="F885">
            <v>33510057.158</v>
          </cell>
          <cell r="J885">
            <v>0</v>
          </cell>
          <cell r="N885">
            <v>0</v>
          </cell>
        </row>
        <row r="1800">
          <cell r="F1800">
            <v>428465.79200000002</v>
          </cell>
          <cell r="J1800">
            <v>165501.29</v>
          </cell>
          <cell r="N1800">
            <v>426797</v>
          </cell>
        </row>
      </sheetData>
      <sheetData sheetId="19">
        <row r="432">
          <cell r="D432">
            <v>795000</v>
          </cell>
        </row>
        <row r="434">
          <cell r="F434">
            <v>150832.03899999999</v>
          </cell>
          <cell r="J434">
            <v>60332.815000000002</v>
          </cell>
          <cell r="N434">
            <v>150832.03899999999</v>
          </cell>
        </row>
        <row r="885">
          <cell r="F885">
            <v>536669.69900000002</v>
          </cell>
          <cell r="J885">
            <v>0</v>
          </cell>
          <cell r="N885">
            <v>0</v>
          </cell>
        </row>
        <row r="1800">
          <cell r="F1800">
            <v>107498.262</v>
          </cell>
          <cell r="J1800">
            <v>10420.821</v>
          </cell>
          <cell r="N1800">
            <v>107498.262</v>
          </cell>
        </row>
      </sheetData>
      <sheetData sheetId="20">
        <row r="434">
          <cell r="F434">
            <v>1041704.088</v>
          </cell>
          <cell r="J434">
            <v>1008284.4340000001</v>
          </cell>
          <cell r="N434">
            <v>1041704.088</v>
          </cell>
        </row>
        <row r="885">
          <cell r="F885">
            <v>2358295.912</v>
          </cell>
          <cell r="J885">
            <v>129403.281</v>
          </cell>
          <cell r="N885">
            <v>163248.24900000001</v>
          </cell>
        </row>
        <row r="1800">
          <cell r="F1800">
            <v>263031.88500000001</v>
          </cell>
          <cell r="J1800">
            <v>242095.81700000001</v>
          </cell>
          <cell r="N1800">
            <v>263031.88500000001</v>
          </cell>
        </row>
      </sheetData>
      <sheetData sheetId="21">
        <row r="432">
          <cell r="D432">
            <v>0</v>
          </cell>
        </row>
        <row r="434">
          <cell r="F434">
            <v>717000</v>
          </cell>
          <cell r="J434">
            <v>11880.28</v>
          </cell>
          <cell r="N434">
            <v>11880.28</v>
          </cell>
        </row>
        <row r="885">
          <cell r="F885">
            <v>705119.72</v>
          </cell>
          <cell r="J885">
            <v>0</v>
          </cell>
          <cell r="N885">
            <v>657.37199999999996</v>
          </cell>
        </row>
        <row r="1800">
          <cell r="F1800">
            <v>772663.83400000003</v>
          </cell>
          <cell r="J1800">
            <v>62770.080999999998</v>
          </cell>
          <cell r="N1800">
            <v>771713.82700000005</v>
          </cell>
        </row>
      </sheetData>
      <sheetData sheetId="22">
        <row r="432">
          <cell r="D432">
            <v>1228000</v>
          </cell>
        </row>
        <row r="434">
          <cell r="F434">
            <v>74872.849999999977</v>
          </cell>
          <cell r="J434">
            <v>74872.850000000006</v>
          </cell>
          <cell r="N434">
            <v>74872.850000000006</v>
          </cell>
        </row>
        <row r="885">
          <cell r="F885">
            <v>865127.15</v>
          </cell>
          <cell r="J885">
            <v>0</v>
          </cell>
          <cell r="N885">
            <v>0</v>
          </cell>
        </row>
        <row r="1800">
          <cell r="F1800">
            <v>612911.54200000002</v>
          </cell>
          <cell r="J1800">
            <v>338443.935</v>
          </cell>
          <cell r="N1800">
            <v>612911.54200000002</v>
          </cell>
        </row>
      </sheetData>
      <sheetData sheetId="23">
        <row r="432">
          <cell r="D432">
            <v>349000</v>
          </cell>
        </row>
        <row r="434">
          <cell r="F434">
            <v>0</v>
          </cell>
          <cell r="J434">
            <v>0</v>
          </cell>
          <cell r="N434">
            <v>0</v>
          </cell>
        </row>
        <row r="885">
          <cell r="F885">
            <v>106430</v>
          </cell>
          <cell r="J885">
            <v>0</v>
          </cell>
          <cell r="N885">
            <v>0</v>
          </cell>
        </row>
        <row r="1800">
          <cell r="F1800">
            <v>647586.24800000002</v>
          </cell>
          <cell r="J1800">
            <v>471890.87199999997</v>
          </cell>
          <cell r="N1800">
            <v>647586.24800000002</v>
          </cell>
        </row>
      </sheetData>
      <sheetData sheetId="24"/>
      <sheetData sheetId="25"/>
      <sheetData sheetId="26"/>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g ctas"/>
      <sheetName val="gastos ctas"/>
      <sheetName val="ing ent"/>
      <sheetName val="gastos ent"/>
      <sheetName val="directa"/>
    </sheetNames>
    <sheetDataSet>
      <sheetData sheetId="0"/>
      <sheetData sheetId="1">
        <row r="432">
          <cell r="D432">
            <v>11581960489.966999</v>
          </cell>
          <cell r="F432">
            <v>12164515251.615997</v>
          </cell>
          <cell r="J432">
            <v>4114709018.2793007</v>
          </cell>
          <cell r="L432">
            <v>2742175839.926199</v>
          </cell>
          <cell r="N432">
            <v>6856884858.2054996</v>
          </cell>
        </row>
        <row r="433">
          <cell r="F433">
            <v>8652126775.2689991</v>
          </cell>
          <cell r="J433">
            <v>2754775430.9882998</v>
          </cell>
          <cell r="L433">
            <v>1795572615.9583001</v>
          </cell>
          <cell r="N433">
            <v>4550348046.9466</v>
          </cell>
        </row>
        <row r="434">
          <cell r="F434">
            <v>3390507545.2439995</v>
          </cell>
          <cell r="J434">
            <v>2169126528.5853</v>
          </cell>
          <cell r="L434">
            <v>1217522171.2072997</v>
          </cell>
          <cell r="N434">
            <v>3386648699.7925997</v>
          </cell>
        </row>
        <row r="885">
          <cell r="F885">
            <v>5261619230.0249996</v>
          </cell>
          <cell r="J885">
            <v>585648902.40299988</v>
          </cell>
          <cell r="L885">
            <v>578050444.7510004</v>
          </cell>
          <cell r="N885">
            <v>1163699347.1540003</v>
          </cell>
        </row>
        <row r="1628">
          <cell r="F1628">
            <v>1301822782.721</v>
          </cell>
        </row>
      </sheetData>
      <sheetData sheetId="2"/>
      <sheetData sheetId="3"/>
      <sheetData sheetId="4"/>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g"/>
      <sheetName val="con"/>
      <sheetName val="per"/>
      <sheetName val="alc"/>
      <sheetName val="vee"/>
      <sheetName val="gob"/>
      <sheetName val="hco"/>
      <sheetName val="hpt"/>
      <sheetName val="hcr"/>
      <sheetName val="hct"/>
      <sheetName val="edu"/>
      <sheetName val="moa"/>
      <sheetName val="mot"/>
      <sheetName val="sal"/>
      <sheetName val="dllo"/>
      <sheetName val="hab"/>
      <sheetName val="cul"/>
      <sheetName val="pla"/>
      <sheetName val="muj"/>
      <sheetName val="int"/>
      <sheetName val="das"/>
      <sheetName val="amb"/>
      <sheetName val="dad"/>
      <sheetName val="bom"/>
      <sheetName val="ctas"/>
      <sheetName val="Hoja5"/>
      <sheetName val="Hoja2"/>
      <sheetName val="Hoja1"/>
      <sheetName val="lista"/>
    </sheetNames>
    <sheetDataSet>
      <sheetData sheetId="0" refreshError="1"/>
      <sheetData sheetId="1">
        <row r="9">
          <cell r="D9">
            <v>55158327000</v>
          </cell>
        </row>
        <row r="396">
          <cell r="D396">
            <v>0</v>
          </cell>
        </row>
        <row r="398">
          <cell r="F398">
            <v>0</v>
          </cell>
          <cell r="J398">
            <v>0</v>
          </cell>
          <cell r="N398">
            <v>0</v>
          </cell>
        </row>
        <row r="759">
          <cell r="F759">
            <v>0</v>
          </cell>
          <cell r="J759">
            <v>0</v>
          </cell>
          <cell r="N759">
            <v>0</v>
          </cell>
        </row>
        <row r="928">
          <cell r="F928">
            <v>0</v>
          </cell>
          <cell r="J928">
            <v>0</v>
          </cell>
          <cell r="N928">
            <v>0</v>
          </cell>
        </row>
      </sheetData>
      <sheetData sheetId="2">
        <row r="9">
          <cell r="D9">
            <v>103185371000</v>
          </cell>
        </row>
        <row r="396">
          <cell r="D396">
            <v>7000000000</v>
          </cell>
        </row>
        <row r="398">
          <cell r="F398">
            <v>0</v>
          </cell>
          <cell r="J398">
            <v>0</v>
          </cell>
          <cell r="N398">
            <v>0</v>
          </cell>
        </row>
        <row r="759">
          <cell r="F759">
            <v>0</v>
          </cell>
          <cell r="J759">
            <v>0</v>
          </cell>
          <cell r="N759">
            <v>0</v>
          </cell>
        </row>
        <row r="928">
          <cell r="F928">
            <v>7000000000</v>
          </cell>
          <cell r="J928">
            <v>574336848</v>
          </cell>
          <cell r="N928">
            <v>2921391529</v>
          </cell>
        </row>
      </sheetData>
      <sheetData sheetId="3">
        <row r="9">
          <cell r="D9">
            <v>75439899000</v>
          </cell>
        </row>
        <row r="396">
          <cell r="D396">
            <v>104038000000</v>
          </cell>
        </row>
        <row r="398">
          <cell r="F398">
            <v>18682070000</v>
          </cell>
          <cell r="J398">
            <v>1576935845</v>
          </cell>
          <cell r="N398">
            <v>3527469947</v>
          </cell>
        </row>
        <row r="759">
          <cell r="F759">
            <v>0</v>
          </cell>
          <cell r="J759">
            <v>0</v>
          </cell>
          <cell r="N759">
            <v>0</v>
          </cell>
        </row>
        <row r="928">
          <cell r="F928">
            <v>85355930000</v>
          </cell>
          <cell r="J928">
            <v>2130747159</v>
          </cell>
          <cell r="N928">
            <v>27986284712</v>
          </cell>
        </row>
      </sheetData>
      <sheetData sheetId="4">
        <row r="9">
          <cell r="D9">
            <v>16377989000</v>
          </cell>
        </row>
        <row r="396">
          <cell r="D396">
            <v>1187719000</v>
          </cell>
        </row>
        <row r="398">
          <cell r="F398">
            <v>0</v>
          </cell>
          <cell r="J398">
            <v>0</v>
          </cell>
          <cell r="N398">
            <v>0</v>
          </cell>
        </row>
        <row r="759">
          <cell r="F759">
            <v>0</v>
          </cell>
          <cell r="J759">
            <v>0</v>
          </cell>
          <cell r="N759">
            <v>0</v>
          </cell>
        </row>
        <row r="928">
          <cell r="F928">
            <v>1187719000</v>
          </cell>
          <cell r="J928">
            <v>87445167</v>
          </cell>
          <cell r="N928">
            <v>855169502</v>
          </cell>
        </row>
      </sheetData>
      <sheetData sheetId="5">
        <row r="9">
          <cell r="D9">
            <v>94526438000</v>
          </cell>
        </row>
        <row r="396">
          <cell r="D396">
            <v>85948000000</v>
          </cell>
        </row>
        <row r="398">
          <cell r="F398">
            <v>16611469000</v>
          </cell>
          <cell r="J398">
            <v>62613021</v>
          </cell>
          <cell r="N398">
            <v>3628695108</v>
          </cell>
        </row>
        <row r="759">
          <cell r="F759">
            <v>0</v>
          </cell>
          <cell r="J759">
            <v>0</v>
          </cell>
          <cell r="N759">
            <v>0</v>
          </cell>
        </row>
        <row r="928">
          <cell r="F928">
            <v>69336531000</v>
          </cell>
          <cell r="J928">
            <v>1436071697</v>
          </cell>
          <cell r="N928">
            <v>28569690927</v>
          </cell>
        </row>
      </sheetData>
      <sheetData sheetId="6">
        <row r="9">
          <cell r="D9">
            <v>138857064000</v>
          </cell>
        </row>
        <row r="396">
          <cell r="D396">
            <v>20749127000</v>
          </cell>
        </row>
        <row r="398">
          <cell r="F398">
            <v>0</v>
          </cell>
          <cell r="J398">
            <v>0</v>
          </cell>
          <cell r="N398">
            <v>0</v>
          </cell>
        </row>
        <row r="759">
          <cell r="F759">
            <v>0</v>
          </cell>
          <cell r="J759">
            <v>0</v>
          </cell>
          <cell r="N759">
            <v>0</v>
          </cell>
        </row>
        <row r="928">
          <cell r="F928">
            <v>20749127000</v>
          </cell>
          <cell r="J928">
            <v>411882594</v>
          </cell>
          <cell r="N928">
            <v>6246046802</v>
          </cell>
        </row>
      </sheetData>
      <sheetData sheetId="7">
        <row r="9">
          <cell r="D9">
            <v>84791618000</v>
          </cell>
        </row>
        <row r="396">
          <cell r="D396">
            <v>0</v>
          </cell>
        </row>
        <row r="398">
          <cell r="F398">
            <v>0</v>
          </cell>
          <cell r="J398">
            <v>0</v>
          </cell>
          <cell r="N398">
            <v>0</v>
          </cell>
        </row>
        <row r="759">
          <cell r="F759">
            <v>0</v>
          </cell>
          <cell r="J759">
            <v>0</v>
          </cell>
          <cell r="N759">
            <v>0</v>
          </cell>
        </row>
        <row r="928">
          <cell r="F928">
            <v>0</v>
          </cell>
          <cell r="J928">
            <v>0</v>
          </cell>
          <cell r="N928">
            <v>0</v>
          </cell>
        </row>
      </sheetData>
      <sheetData sheetId="8">
        <row r="9">
          <cell r="D9">
            <v>0</v>
          </cell>
        </row>
        <row r="396">
          <cell r="D396">
            <v>0</v>
          </cell>
        </row>
        <row r="398">
          <cell r="F398">
            <v>0</v>
          </cell>
          <cell r="J398">
            <v>0</v>
          </cell>
          <cell r="N398">
            <v>0</v>
          </cell>
        </row>
        <row r="759">
          <cell r="F759">
            <v>0</v>
          </cell>
          <cell r="J759">
            <v>0</v>
          </cell>
          <cell r="N759">
            <v>0</v>
          </cell>
        </row>
        <row r="928">
          <cell r="F928">
            <v>0</v>
          </cell>
          <cell r="J928">
            <v>0</v>
          </cell>
          <cell r="N928">
            <v>0</v>
          </cell>
        </row>
      </sheetData>
      <sheetData sheetId="9">
        <row r="9">
          <cell r="D9">
            <v>22267500000</v>
          </cell>
        </row>
        <row r="396">
          <cell r="D396">
            <v>7542477000</v>
          </cell>
        </row>
        <row r="398">
          <cell r="F398">
            <v>0</v>
          </cell>
          <cell r="J398">
            <v>0</v>
          </cell>
          <cell r="N398">
            <v>0</v>
          </cell>
        </row>
        <row r="759">
          <cell r="F759">
            <v>0</v>
          </cell>
          <cell r="J759">
            <v>0</v>
          </cell>
          <cell r="N759">
            <v>0</v>
          </cell>
        </row>
        <row r="928">
          <cell r="F928">
            <v>7542477000</v>
          </cell>
          <cell r="J928">
            <v>71304834</v>
          </cell>
          <cell r="N928">
            <v>421749877</v>
          </cell>
        </row>
      </sheetData>
      <sheetData sheetId="10">
        <row r="9">
          <cell r="D9">
            <v>87399717000</v>
          </cell>
        </row>
        <row r="396">
          <cell r="D396">
            <v>3119342608000</v>
          </cell>
        </row>
        <row r="398">
          <cell r="F398">
            <v>3119042230000</v>
          </cell>
          <cell r="J398">
            <v>355278379889</v>
          </cell>
          <cell r="N398">
            <v>730307507301</v>
          </cell>
        </row>
        <row r="759">
          <cell r="F759">
            <v>0</v>
          </cell>
          <cell r="J759">
            <v>0</v>
          </cell>
          <cell r="N759">
            <v>0</v>
          </cell>
        </row>
        <row r="928">
          <cell r="F928">
            <v>300378000</v>
          </cell>
          <cell r="J928">
            <v>11247833</v>
          </cell>
          <cell r="N928">
            <v>43384500</v>
          </cell>
        </row>
      </sheetData>
      <sheetData sheetId="11">
        <row r="9">
          <cell r="D9">
            <v>33029687000</v>
          </cell>
        </row>
        <row r="396">
          <cell r="D396">
            <v>91094602000</v>
          </cell>
        </row>
        <row r="398">
          <cell r="F398">
            <v>0</v>
          </cell>
          <cell r="J398">
            <v>0</v>
          </cell>
          <cell r="N398">
            <v>0</v>
          </cell>
        </row>
        <row r="759">
          <cell r="F759">
            <v>30831791352</v>
          </cell>
          <cell r="J759">
            <v>540390664</v>
          </cell>
          <cell r="N759">
            <v>6592537872</v>
          </cell>
        </row>
        <row r="928">
          <cell r="F928">
            <v>45597774583</v>
          </cell>
          <cell r="J928">
            <v>351520227</v>
          </cell>
          <cell r="N928">
            <v>2828204596</v>
          </cell>
        </row>
      </sheetData>
      <sheetData sheetId="12">
        <row r="9">
          <cell r="D9">
            <v>0</v>
          </cell>
        </row>
        <row r="396">
          <cell r="D396">
            <v>134191342000</v>
          </cell>
        </row>
        <row r="398">
          <cell r="F398">
            <v>0</v>
          </cell>
          <cell r="J398">
            <v>0</v>
          </cell>
          <cell r="N398">
            <v>0</v>
          </cell>
        </row>
        <row r="759">
          <cell r="F759">
            <v>148856378065</v>
          </cell>
          <cell r="J759">
            <v>10859687978</v>
          </cell>
          <cell r="N759">
            <v>31291244591</v>
          </cell>
        </row>
        <row r="928">
          <cell r="F928">
            <v>0</v>
          </cell>
          <cell r="J928">
            <v>0</v>
          </cell>
          <cell r="N928">
            <v>0</v>
          </cell>
        </row>
      </sheetData>
      <sheetData sheetId="13">
        <row r="9">
          <cell r="D9">
            <v>53549205000</v>
          </cell>
        </row>
        <row r="396">
          <cell r="D396">
            <v>0</v>
          </cell>
        </row>
        <row r="398">
          <cell r="F398">
            <v>0</v>
          </cell>
          <cell r="J398">
            <v>0</v>
          </cell>
          <cell r="N398">
            <v>0</v>
          </cell>
        </row>
        <row r="759">
          <cell r="F759">
            <v>0</v>
          </cell>
          <cell r="J759">
            <v>0</v>
          </cell>
          <cell r="N759">
            <v>0</v>
          </cell>
        </row>
        <row r="928">
          <cell r="F928">
            <v>0</v>
          </cell>
          <cell r="J928">
            <v>0</v>
          </cell>
          <cell r="N928">
            <v>0</v>
          </cell>
        </row>
      </sheetData>
      <sheetData sheetId="14">
        <row r="9">
          <cell r="D9">
            <v>10846298000</v>
          </cell>
        </row>
        <row r="396">
          <cell r="D396">
            <v>38941000000</v>
          </cell>
        </row>
        <row r="398">
          <cell r="F398">
            <v>31336000000</v>
          </cell>
          <cell r="J398">
            <v>1467771410</v>
          </cell>
          <cell r="N398">
            <v>2611411005</v>
          </cell>
        </row>
        <row r="759">
          <cell r="F759">
            <v>0</v>
          </cell>
          <cell r="J759">
            <v>0</v>
          </cell>
          <cell r="N759">
            <v>0</v>
          </cell>
        </row>
        <row r="928">
          <cell r="F928">
            <v>7605000000</v>
          </cell>
          <cell r="J928">
            <v>904469342</v>
          </cell>
          <cell r="N928">
            <v>1488563584</v>
          </cell>
        </row>
      </sheetData>
      <sheetData sheetId="15">
        <row r="9">
          <cell r="D9">
            <v>13908918000</v>
          </cell>
        </row>
        <row r="396">
          <cell r="D396">
            <v>169955000000</v>
          </cell>
        </row>
        <row r="398">
          <cell r="F398">
            <v>151612644000</v>
          </cell>
          <cell r="J398">
            <v>1661556995</v>
          </cell>
          <cell r="N398">
            <v>17005557443</v>
          </cell>
        </row>
        <row r="759">
          <cell r="F759">
            <v>10828208000</v>
          </cell>
          <cell r="J759">
            <v>1041716310</v>
          </cell>
          <cell r="N759">
            <v>2855778413</v>
          </cell>
        </row>
        <row r="928">
          <cell r="F928">
            <v>7514148000</v>
          </cell>
          <cell r="J928">
            <v>773866887</v>
          </cell>
          <cell r="N928">
            <v>2648375167</v>
          </cell>
        </row>
      </sheetData>
      <sheetData sheetId="16">
        <row r="9">
          <cell r="D9">
            <v>13117031000</v>
          </cell>
        </row>
        <row r="396">
          <cell r="D396">
            <v>54505861000</v>
          </cell>
        </row>
        <row r="398">
          <cell r="F398">
            <v>47467942000</v>
          </cell>
          <cell r="J398">
            <v>2981511814</v>
          </cell>
          <cell r="N398">
            <v>16033513250</v>
          </cell>
        </row>
        <row r="759">
          <cell r="F759">
            <v>0</v>
          </cell>
          <cell r="J759">
            <v>0</v>
          </cell>
          <cell r="N759">
            <v>0</v>
          </cell>
        </row>
        <row r="928">
          <cell r="F928">
            <v>7037919000</v>
          </cell>
          <cell r="J928">
            <v>816954984</v>
          </cell>
          <cell r="N928">
            <v>4642795994</v>
          </cell>
        </row>
      </sheetData>
      <sheetData sheetId="17">
        <row r="9">
          <cell r="D9">
            <v>56232669000</v>
          </cell>
        </row>
        <row r="396">
          <cell r="D396">
            <v>15343797000</v>
          </cell>
        </row>
        <row r="398">
          <cell r="F398">
            <v>3095165000</v>
          </cell>
          <cell r="J398">
            <v>53043332</v>
          </cell>
          <cell r="N398">
            <v>1887700000</v>
          </cell>
        </row>
        <row r="759">
          <cell r="F759">
            <v>4379400000</v>
          </cell>
          <cell r="J759">
            <v>20836666</v>
          </cell>
          <cell r="N759">
            <v>996000000</v>
          </cell>
        </row>
        <row r="928">
          <cell r="F928">
            <v>7869232000</v>
          </cell>
          <cell r="J928">
            <v>133761363</v>
          </cell>
          <cell r="N928">
            <v>1768932333</v>
          </cell>
        </row>
      </sheetData>
      <sheetData sheetId="18">
        <row r="9">
          <cell r="D9">
            <v>11397644000</v>
          </cell>
        </row>
        <row r="396">
          <cell r="D396">
            <v>25769200000</v>
          </cell>
        </row>
        <row r="398">
          <cell r="F398">
            <v>25719200000</v>
          </cell>
          <cell r="J398">
            <v>244704929</v>
          </cell>
          <cell r="N398">
            <v>6214493510</v>
          </cell>
        </row>
        <row r="759">
          <cell r="F759">
            <v>0</v>
          </cell>
          <cell r="J759">
            <v>0</v>
          </cell>
          <cell r="N759">
            <v>0</v>
          </cell>
        </row>
        <row r="928">
          <cell r="F928">
            <v>50000000</v>
          </cell>
          <cell r="J928">
            <v>0</v>
          </cell>
          <cell r="N928">
            <v>0</v>
          </cell>
        </row>
      </sheetData>
      <sheetData sheetId="19">
        <row r="9">
          <cell r="D9">
            <v>20919762000</v>
          </cell>
        </row>
        <row r="396">
          <cell r="D396">
            <v>1085099542000</v>
          </cell>
        </row>
        <row r="398">
          <cell r="F398">
            <v>867528829073</v>
          </cell>
          <cell r="J398">
            <v>34384005760</v>
          </cell>
          <cell r="N398">
            <v>389195075741</v>
          </cell>
        </row>
        <row r="759">
          <cell r="F759">
            <v>3030823000</v>
          </cell>
          <cell r="J759">
            <v>171377070</v>
          </cell>
          <cell r="N759">
            <v>2089186656</v>
          </cell>
        </row>
        <row r="928">
          <cell r="F928">
            <v>214539889927</v>
          </cell>
          <cell r="J928">
            <v>20802252619</v>
          </cell>
          <cell r="N928">
            <v>46492041794</v>
          </cell>
        </row>
      </sheetData>
      <sheetData sheetId="20">
        <row r="9">
          <cell r="D9">
            <v>6715665000</v>
          </cell>
        </row>
        <row r="396">
          <cell r="D396">
            <v>4815000000</v>
          </cell>
        </row>
        <row r="398">
          <cell r="F398">
            <v>0</v>
          </cell>
          <cell r="J398">
            <v>0</v>
          </cell>
          <cell r="N398">
            <v>0</v>
          </cell>
        </row>
        <row r="759">
          <cell r="F759">
            <v>0</v>
          </cell>
          <cell r="J759">
            <v>0</v>
          </cell>
          <cell r="N759">
            <v>0</v>
          </cell>
        </row>
        <row r="928">
          <cell r="F928">
            <v>4815000000</v>
          </cell>
          <cell r="J928">
            <v>201700917</v>
          </cell>
          <cell r="N928">
            <v>503063733</v>
          </cell>
        </row>
      </sheetData>
      <sheetData sheetId="21">
        <row r="9">
          <cell r="D9">
            <v>23006817000</v>
          </cell>
        </row>
        <row r="396">
          <cell r="D396">
            <v>78057000000</v>
          </cell>
        </row>
        <row r="398">
          <cell r="F398">
            <v>0</v>
          </cell>
          <cell r="J398">
            <v>0</v>
          </cell>
          <cell r="N398">
            <v>0</v>
          </cell>
        </row>
        <row r="759">
          <cell r="F759">
            <v>69114000000</v>
          </cell>
          <cell r="J759">
            <v>2030086058</v>
          </cell>
          <cell r="N759">
            <v>28914409356</v>
          </cell>
        </row>
        <row r="928">
          <cell r="F928">
            <v>8943000000</v>
          </cell>
          <cell r="J928">
            <v>347214657</v>
          </cell>
          <cell r="N928">
            <v>4260017113</v>
          </cell>
        </row>
      </sheetData>
      <sheetData sheetId="22">
        <row r="9">
          <cell r="D9">
            <v>9382522000</v>
          </cell>
        </row>
        <row r="396">
          <cell r="D396">
            <v>26296000000</v>
          </cell>
        </row>
        <row r="398">
          <cell r="F398">
            <v>0</v>
          </cell>
          <cell r="J398">
            <v>0</v>
          </cell>
          <cell r="N398">
            <v>0</v>
          </cell>
        </row>
        <row r="759">
          <cell r="F759">
            <v>0</v>
          </cell>
          <cell r="J759">
            <v>0</v>
          </cell>
          <cell r="N759">
            <v>0</v>
          </cell>
        </row>
        <row r="928">
          <cell r="F928">
            <v>26288731200</v>
          </cell>
          <cell r="J928">
            <v>359656913</v>
          </cell>
          <cell r="N928">
            <v>6816852873</v>
          </cell>
        </row>
      </sheetData>
      <sheetData sheetId="23">
        <row r="9">
          <cell r="D9">
            <v>49851235000</v>
          </cell>
        </row>
        <row r="396">
          <cell r="D396">
            <v>30098587000</v>
          </cell>
        </row>
        <row r="398">
          <cell r="F398">
            <v>0</v>
          </cell>
          <cell r="J398">
            <v>0</v>
          </cell>
          <cell r="N398">
            <v>0</v>
          </cell>
        </row>
        <row r="759">
          <cell r="F759">
            <v>26829283000</v>
          </cell>
          <cell r="J759">
            <v>237402533</v>
          </cell>
          <cell r="N759">
            <v>11767773174</v>
          </cell>
        </row>
        <row r="928">
          <cell r="F928">
            <v>3269304000</v>
          </cell>
          <cell r="J928">
            <v>222850499</v>
          </cell>
          <cell r="N928">
            <v>2787455000</v>
          </cell>
        </row>
      </sheetData>
      <sheetData sheetId="24">
        <row r="7">
          <cell r="D7">
            <v>11541525491000</v>
          </cell>
        </row>
        <row r="10">
          <cell r="D10">
            <v>733885415000</v>
          </cell>
          <cell r="E10">
            <v>205761507</v>
          </cell>
          <cell r="J10">
            <v>129723914718</v>
          </cell>
          <cell r="N10">
            <v>156666638256</v>
          </cell>
        </row>
        <row r="11">
          <cell r="N11">
            <v>94831084836</v>
          </cell>
        </row>
        <row r="37">
          <cell r="N37">
            <v>23836606263</v>
          </cell>
        </row>
        <row r="46">
          <cell r="N46">
            <v>37998947157</v>
          </cell>
        </row>
        <row r="64">
          <cell r="D64">
            <v>161215713000</v>
          </cell>
          <cell r="E64">
            <v>-216285838</v>
          </cell>
          <cell r="J64">
            <v>8265054451</v>
          </cell>
          <cell r="N64">
            <v>33666195133</v>
          </cell>
        </row>
        <row r="137">
          <cell r="D137">
            <v>84860248000</v>
          </cell>
          <cell r="E137">
            <v>0</v>
          </cell>
          <cell r="J137">
            <v>348590000</v>
          </cell>
          <cell r="N137">
            <v>348590000</v>
          </cell>
        </row>
        <row r="186">
          <cell r="D186">
            <v>0</v>
          </cell>
          <cell r="E186">
            <v>10524331</v>
          </cell>
          <cell r="J186">
            <v>10144743</v>
          </cell>
          <cell r="N186">
            <v>10144743</v>
          </cell>
        </row>
        <row r="376">
          <cell r="D376">
            <v>371490871000</v>
          </cell>
          <cell r="E376">
            <v>0</v>
          </cell>
          <cell r="J376">
            <v>7253703547</v>
          </cell>
          <cell r="N376">
            <v>7253703547</v>
          </cell>
        </row>
        <row r="380">
          <cell r="D380">
            <v>204495263000</v>
          </cell>
          <cell r="E380">
            <v>0</v>
          </cell>
          <cell r="J380">
            <v>21350265243</v>
          </cell>
          <cell r="N380">
            <v>21350265243</v>
          </cell>
        </row>
        <row r="386">
          <cell r="D386">
            <v>1921965000</v>
          </cell>
          <cell r="E386">
            <v>0</v>
          </cell>
          <cell r="J386">
            <v>1802693845</v>
          </cell>
          <cell r="N386">
            <v>1802693845</v>
          </cell>
        </row>
        <row r="396">
          <cell r="D396">
            <v>5099974862000</v>
          </cell>
          <cell r="E396">
            <v>-7268800</v>
          </cell>
          <cell r="J396">
            <v>442249304814</v>
          </cell>
          <cell r="N396">
            <v>1396198373403</v>
          </cell>
        </row>
        <row r="1260">
          <cell r="D1260">
            <v>4767431908000</v>
          </cell>
          <cell r="E1260">
            <v>0</v>
          </cell>
          <cell r="J1260">
            <v>157572047223</v>
          </cell>
          <cell r="N1260">
            <v>158572047223</v>
          </cell>
        </row>
        <row r="1283">
          <cell r="N1283">
            <v>158572047223</v>
          </cell>
        </row>
        <row r="1375">
          <cell r="D1375">
            <v>116249246000</v>
          </cell>
          <cell r="E1375">
            <v>7268800</v>
          </cell>
          <cell r="J1375">
            <v>2373851124</v>
          </cell>
          <cell r="N1375">
            <v>2510428160</v>
          </cell>
        </row>
      </sheetData>
      <sheetData sheetId="25" refreshError="1"/>
      <sheetData sheetId="26" refreshError="1"/>
      <sheetData sheetId="27" refreshError="1"/>
      <sheetData sheetId="28"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g"/>
      <sheetName val="ipe"/>
      <sheetName val="ffd"/>
      <sheetName val="ind"/>
      <sheetName val="idu"/>
      <sheetName val="fon"/>
      <sheetName val="cvp"/>
      <sheetName val="idr"/>
      <sheetName val="idp"/>
      <sheetName val="idi"/>
      <sheetName val="fga"/>
      <sheetName val="orq"/>
      <sheetName val="fvs"/>
      <sheetName val="jar"/>
      <sheetName val="ide"/>
      <sheetName val="com"/>
      <sheetName val="tur"/>
      <sheetName val="art"/>
      <sheetName val="cat"/>
      <sheetName val="via"/>
      <sheetName val="ues"/>
      <sheetName val="uni"/>
      <sheetName val="aud"/>
      <sheetName val="cont"/>
      <sheetName val="estapub"/>
      <sheetName val="estapu y ente"/>
      <sheetName val="Hoja5"/>
      <sheetName val="Hoja1"/>
    </sheetNames>
    <sheetDataSet>
      <sheetData sheetId="0"/>
      <sheetData sheetId="1">
        <row r="9">
          <cell r="D9">
            <v>8933770000</v>
          </cell>
        </row>
        <row r="396">
          <cell r="D396">
            <v>40073000000</v>
          </cell>
        </row>
        <row r="398">
          <cell r="F398">
            <v>40400205000</v>
          </cell>
          <cell r="J398">
            <v>1559027415</v>
          </cell>
          <cell r="N398">
            <v>6572617898</v>
          </cell>
        </row>
        <row r="759">
          <cell r="F759">
            <v>0</v>
          </cell>
          <cell r="J759">
            <v>0</v>
          </cell>
          <cell r="N759">
            <v>0</v>
          </cell>
        </row>
        <row r="928">
          <cell r="F928">
            <v>1972795000</v>
          </cell>
          <cell r="J928">
            <v>126808861</v>
          </cell>
          <cell r="N928">
            <v>272208861</v>
          </cell>
        </row>
      </sheetData>
      <sheetData sheetId="2">
        <row r="9">
          <cell r="D9">
            <v>20402400000</v>
          </cell>
        </row>
        <row r="396">
          <cell r="D396">
            <v>2146402481000</v>
          </cell>
        </row>
        <row r="398">
          <cell r="F398">
            <v>2106728281000</v>
          </cell>
          <cell r="J398">
            <v>166363706966</v>
          </cell>
          <cell r="N398">
            <v>531573158036</v>
          </cell>
        </row>
        <row r="759">
          <cell r="F759">
            <v>25000000000</v>
          </cell>
          <cell r="J759">
            <v>307953312</v>
          </cell>
          <cell r="N759">
            <v>21078353370</v>
          </cell>
        </row>
        <row r="928">
          <cell r="F928">
            <v>14674200000</v>
          </cell>
          <cell r="J928">
            <v>0</v>
          </cell>
          <cell r="N928">
            <v>3936754720</v>
          </cell>
        </row>
      </sheetData>
      <sheetData sheetId="3">
        <row r="9">
          <cell r="D9">
            <v>10413986000</v>
          </cell>
        </row>
        <row r="396">
          <cell r="D396">
            <v>10820775000</v>
          </cell>
        </row>
        <row r="398">
          <cell r="F398">
            <v>0</v>
          </cell>
          <cell r="J398">
            <v>0</v>
          </cell>
          <cell r="N398">
            <v>0</v>
          </cell>
        </row>
        <row r="759">
          <cell r="F759">
            <v>12904599000</v>
          </cell>
          <cell r="J759">
            <v>426602645</v>
          </cell>
          <cell r="N759">
            <v>2259859388</v>
          </cell>
        </row>
        <row r="928">
          <cell r="F928">
            <v>4711176000</v>
          </cell>
          <cell r="J928">
            <v>236998767</v>
          </cell>
          <cell r="N928">
            <v>834772100</v>
          </cell>
        </row>
      </sheetData>
      <sheetData sheetId="4">
        <row r="9">
          <cell r="D9">
            <v>53737063000</v>
          </cell>
        </row>
        <row r="396">
          <cell r="D396">
            <v>725621851000</v>
          </cell>
        </row>
        <row r="398">
          <cell r="F398">
            <v>0</v>
          </cell>
          <cell r="J398">
            <v>0</v>
          </cell>
          <cell r="N398">
            <v>0</v>
          </cell>
        </row>
        <row r="759">
          <cell r="F759">
            <v>647029667000</v>
          </cell>
          <cell r="J759">
            <v>7039178189</v>
          </cell>
          <cell r="N759">
            <v>111993912202</v>
          </cell>
        </row>
        <row r="928">
          <cell r="F928">
            <v>78299864000</v>
          </cell>
          <cell r="J928">
            <v>1027566426</v>
          </cell>
          <cell r="N928">
            <v>25684339043</v>
          </cell>
        </row>
      </sheetData>
      <sheetData sheetId="5">
        <row r="9">
          <cell r="D9">
            <v>418914896000</v>
          </cell>
        </row>
        <row r="396">
          <cell r="D396">
            <v>3186252000</v>
          </cell>
        </row>
        <row r="398">
          <cell r="F398">
            <v>0</v>
          </cell>
          <cell r="J398">
            <v>0</v>
          </cell>
          <cell r="N398">
            <v>0</v>
          </cell>
        </row>
        <row r="759">
          <cell r="F759">
            <v>0</v>
          </cell>
          <cell r="J759">
            <v>0</v>
          </cell>
          <cell r="N759">
            <v>0</v>
          </cell>
        </row>
        <row r="928">
          <cell r="F928">
            <v>3186252000</v>
          </cell>
          <cell r="J928">
            <v>2577400</v>
          </cell>
          <cell r="N928">
            <v>102009359</v>
          </cell>
        </row>
      </sheetData>
      <sheetData sheetId="6">
        <row r="9">
          <cell r="D9">
            <v>9404972000</v>
          </cell>
        </row>
        <row r="396">
          <cell r="D396">
            <v>97318547000</v>
          </cell>
        </row>
        <row r="398">
          <cell r="F398">
            <v>56072114980</v>
          </cell>
          <cell r="J398">
            <v>1352384422</v>
          </cell>
          <cell r="N398">
            <v>4967250679</v>
          </cell>
        </row>
        <row r="759">
          <cell r="F759">
            <v>44164113662</v>
          </cell>
          <cell r="J759">
            <v>2507223525</v>
          </cell>
          <cell r="N759">
            <v>5300253910</v>
          </cell>
        </row>
        <row r="928">
          <cell r="F928">
            <v>5073000000</v>
          </cell>
          <cell r="J928">
            <v>503619360</v>
          </cell>
          <cell r="N928">
            <v>977527335</v>
          </cell>
        </row>
      </sheetData>
      <sheetData sheetId="7">
        <row r="9">
          <cell r="D9">
            <v>28431314000</v>
          </cell>
        </row>
        <row r="396">
          <cell r="D396">
            <v>215547099000</v>
          </cell>
        </row>
        <row r="398">
          <cell r="F398">
            <v>203307204000</v>
          </cell>
          <cell r="J398">
            <v>5237189071</v>
          </cell>
          <cell r="N398">
            <v>33299643107</v>
          </cell>
        </row>
        <row r="759">
          <cell r="F759">
            <v>4310000000</v>
          </cell>
          <cell r="J759">
            <v>72175465</v>
          </cell>
          <cell r="N759">
            <v>417062376</v>
          </cell>
        </row>
        <row r="928">
          <cell r="F928">
            <v>7929895000</v>
          </cell>
          <cell r="J928">
            <v>450146266</v>
          </cell>
          <cell r="N928">
            <v>1353138890</v>
          </cell>
        </row>
      </sheetData>
      <sheetData sheetId="8">
        <row r="9">
          <cell r="D9">
            <v>5500699000</v>
          </cell>
        </row>
        <row r="396">
          <cell r="D396">
            <v>24410000000</v>
          </cell>
        </row>
        <row r="398">
          <cell r="F398">
            <v>25409892185</v>
          </cell>
          <cell r="J398">
            <v>591787246</v>
          </cell>
          <cell r="N398">
            <v>4140183790</v>
          </cell>
        </row>
        <row r="759">
          <cell r="F759">
            <v>0</v>
          </cell>
          <cell r="J759">
            <v>0</v>
          </cell>
          <cell r="N759">
            <v>0</v>
          </cell>
        </row>
        <row r="928">
          <cell r="F928">
            <v>1050000000</v>
          </cell>
          <cell r="J928">
            <v>48955170</v>
          </cell>
          <cell r="N928">
            <v>654442402</v>
          </cell>
        </row>
      </sheetData>
      <sheetData sheetId="9">
        <row r="9">
          <cell r="D9">
            <v>11452247000</v>
          </cell>
        </row>
        <row r="396">
          <cell r="D396">
            <v>132383130000</v>
          </cell>
        </row>
        <row r="398">
          <cell r="F398">
            <v>132383130000</v>
          </cell>
          <cell r="J398">
            <v>5433438263</v>
          </cell>
          <cell r="N398">
            <v>17472973663</v>
          </cell>
        </row>
        <row r="759">
          <cell r="F759">
            <v>0</v>
          </cell>
          <cell r="J759">
            <v>0</v>
          </cell>
          <cell r="N759">
            <v>0</v>
          </cell>
        </row>
        <row r="928">
          <cell r="F928">
            <v>0</v>
          </cell>
          <cell r="J928">
            <v>0</v>
          </cell>
          <cell r="N928">
            <v>0</v>
          </cell>
        </row>
      </sheetData>
      <sheetData sheetId="10">
        <row r="9">
          <cell r="D9">
            <v>3761761000</v>
          </cell>
        </row>
        <row r="396">
          <cell r="D396">
            <v>3544000000</v>
          </cell>
        </row>
        <row r="398">
          <cell r="F398">
            <v>2875000000</v>
          </cell>
          <cell r="J398">
            <v>285823281</v>
          </cell>
          <cell r="N398">
            <v>1210109935</v>
          </cell>
        </row>
        <row r="759">
          <cell r="F759">
            <v>0</v>
          </cell>
          <cell r="J759">
            <v>0</v>
          </cell>
          <cell r="N759">
            <v>0</v>
          </cell>
        </row>
        <row r="928">
          <cell r="F928">
            <v>669000000</v>
          </cell>
          <cell r="J928">
            <v>25077646</v>
          </cell>
          <cell r="N928">
            <v>224200000</v>
          </cell>
        </row>
      </sheetData>
      <sheetData sheetId="11">
        <row r="9">
          <cell r="D9">
            <v>22155894000</v>
          </cell>
        </row>
        <row r="396">
          <cell r="D396">
            <v>26128500000</v>
          </cell>
        </row>
        <row r="398">
          <cell r="F398">
            <v>25140849000</v>
          </cell>
          <cell r="J398">
            <v>969384379</v>
          </cell>
          <cell r="N398">
            <v>15975298242</v>
          </cell>
        </row>
        <row r="759">
          <cell r="F759">
            <v>0</v>
          </cell>
          <cell r="J759">
            <v>0</v>
          </cell>
          <cell r="N759">
            <v>0</v>
          </cell>
        </row>
        <row r="928">
          <cell r="F928">
            <v>987651000</v>
          </cell>
          <cell r="J928">
            <v>101393703</v>
          </cell>
          <cell r="N928">
            <v>302161527</v>
          </cell>
        </row>
      </sheetData>
      <sheetData sheetId="12">
        <row r="9">
          <cell r="D9">
            <v>12177241000</v>
          </cell>
        </row>
        <row r="396">
          <cell r="D396">
            <v>150251000000</v>
          </cell>
        </row>
        <row r="398">
          <cell r="F398">
            <v>0</v>
          </cell>
          <cell r="J398">
            <v>0</v>
          </cell>
          <cell r="N398">
            <v>0</v>
          </cell>
        </row>
        <row r="759">
          <cell r="F759">
            <v>0</v>
          </cell>
          <cell r="J759">
            <v>0</v>
          </cell>
          <cell r="N759">
            <v>0</v>
          </cell>
        </row>
        <row r="928">
          <cell r="F928">
            <v>150251000000</v>
          </cell>
          <cell r="J928">
            <v>1845873648</v>
          </cell>
          <cell r="N928">
            <v>27631346174</v>
          </cell>
        </row>
      </sheetData>
      <sheetData sheetId="13">
        <row r="9">
          <cell r="D9">
            <v>6046958000</v>
          </cell>
        </row>
        <row r="396">
          <cell r="D396">
            <v>34463714000</v>
          </cell>
        </row>
        <row r="398">
          <cell r="F398">
            <v>0</v>
          </cell>
          <cell r="J398">
            <v>0</v>
          </cell>
          <cell r="N398">
            <v>0</v>
          </cell>
        </row>
        <row r="759">
          <cell r="F759">
            <v>29212155241</v>
          </cell>
          <cell r="J759">
            <v>193700803</v>
          </cell>
          <cell r="N759">
            <v>10889453444</v>
          </cell>
        </row>
        <row r="928">
          <cell r="F928">
            <v>5213714000</v>
          </cell>
          <cell r="J928">
            <v>115630507</v>
          </cell>
          <cell r="N928">
            <v>2078538087</v>
          </cell>
        </row>
      </sheetData>
      <sheetData sheetId="14">
        <row r="9">
          <cell r="D9">
            <v>4828126000</v>
          </cell>
        </row>
        <row r="396">
          <cell r="D396">
            <v>5553644000</v>
          </cell>
        </row>
        <row r="398">
          <cell r="F398">
            <v>7925119076</v>
          </cell>
          <cell r="J398">
            <v>121849737</v>
          </cell>
          <cell r="N398">
            <v>2887451507</v>
          </cell>
        </row>
        <row r="759">
          <cell r="F759">
            <v>0</v>
          </cell>
          <cell r="J759">
            <v>0</v>
          </cell>
          <cell r="N759">
            <v>0</v>
          </cell>
        </row>
        <row r="928">
          <cell r="F928">
            <v>748644000</v>
          </cell>
          <cell r="J928">
            <v>7054502</v>
          </cell>
          <cell r="N928">
            <v>149819178</v>
          </cell>
        </row>
      </sheetData>
      <sheetData sheetId="15">
        <row r="9">
          <cell r="D9">
            <v>11060503000</v>
          </cell>
        </row>
        <row r="396">
          <cell r="D396">
            <v>8701398000</v>
          </cell>
        </row>
        <row r="398">
          <cell r="F398">
            <v>0</v>
          </cell>
          <cell r="J398">
            <v>0</v>
          </cell>
          <cell r="N398">
            <v>0</v>
          </cell>
        </row>
        <row r="759">
          <cell r="F759">
            <v>0</v>
          </cell>
          <cell r="J759">
            <v>0</v>
          </cell>
          <cell r="N759">
            <v>0</v>
          </cell>
        </row>
        <row r="928">
          <cell r="F928">
            <v>8701398000</v>
          </cell>
          <cell r="J928">
            <v>326329029</v>
          </cell>
          <cell r="N928">
            <v>4064044881</v>
          </cell>
        </row>
      </sheetData>
      <sheetData sheetId="16">
        <row r="9">
          <cell r="D9">
            <v>4403312000</v>
          </cell>
        </row>
        <row r="396">
          <cell r="D396">
            <v>9200000000</v>
          </cell>
        </row>
        <row r="398">
          <cell r="F398">
            <v>6604907000</v>
          </cell>
          <cell r="J398">
            <v>127195472</v>
          </cell>
          <cell r="N398">
            <v>2802116476</v>
          </cell>
        </row>
        <row r="759">
          <cell r="F759">
            <v>0</v>
          </cell>
          <cell r="J759">
            <v>0</v>
          </cell>
          <cell r="N759">
            <v>0</v>
          </cell>
        </row>
        <row r="928">
          <cell r="F928">
            <v>2595093000</v>
          </cell>
          <cell r="J928">
            <v>117958334</v>
          </cell>
          <cell r="N928">
            <v>1864633750</v>
          </cell>
        </row>
      </sheetData>
      <sheetData sheetId="17">
        <row r="9">
          <cell r="D9">
            <v>9127006000</v>
          </cell>
        </row>
        <row r="396">
          <cell r="D396">
            <v>128535000000</v>
          </cell>
        </row>
        <row r="398">
          <cell r="F398">
            <v>126434690000</v>
          </cell>
          <cell r="J398">
            <v>6799672297</v>
          </cell>
          <cell r="N398">
            <v>34340135627</v>
          </cell>
        </row>
        <row r="759">
          <cell r="F759">
            <v>0</v>
          </cell>
          <cell r="J759">
            <v>0</v>
          </cell>
          <cell r="N759">
            <v>0</v>
          </cell>
        </row>
        <row r="928">
          <cell r="F928">
            <v>3212000000</v>
          </cell>
          <cell r="J928">
            <v>430649085</v>
          </cell>
          <cell r="N928">
            <v>1630144706</v>
          </cell>
        </row>
      </sheetData>
      <sheetData sheetId="18">
        <row r="9">
          <cell r="D9">
            <v>39350237000</v>
          </cell>
        </row>
        <row r="396">
          <cell r="D396">
            <v>14184670000</v>
          </cell>
        </row>
        <row r="398">
          <cell r="F398">
            <v>0</v>
          </cell>
          <cell r="J398">
            <v>0</v>
          </cell>
          <cell r="N398">
            <v>0</v>
          </cell>
        </row>
        <row r="759">
          <cell r="F759">
            <v>0</v>
          </cell>
          <cell r="J759">
            <v>0</v>
          </cell>
          <cell r="N759">
            <v>0</v>
          </cell>
        </row>
        <row r="928">
          <cell r="F928">
            <v>14184670000</v>
          </cell>
          <cell r="J928">
            <v>15501145</v>
          </cell>
          <cell r="N928">
            <v>1361663574</v>
          </cell>
        </row>
      </sheetData>
      <sheetData sheetId="19">
        <row r="9">
          <cell r="D9">
            <v>17916762000</v>
          </cell>
        </row>
        <row r="396">
          <cell r="D396">
            <v>133628319000</v>
          </cell>
        </row>
        <row r="398">
          <cell r="F398">
            <v>0</v>
          </cell>
          <cell r="J398">
            <v>0</v>
          </cell>
          <cell r="N398">
            <v>0</v>
          </cell>
        </row>
        <row r="759">
          <cell r="F759">
            <v>129786764974</v>
          </cell>
          <cell r="J759">
            <v>394988960</v>
          </cell>
          <cell r="N759">
            <v>8533744130</v>
          </cell>
        </row>
        <row r="928">
          <cell r="F928">
            <v>1000000000</v>
          </cell>
          <cell r="J928">
            <v>32182857</v>
          </cell>
          <cell r="N928">
            <v>278453390</v>
          </cell>
        </row>
      </sheetData>
      <sheetData sheetId="20">
        <row r="9">
          <cell r="D9">
            <v>198020233000</v>
          </cell>
        </row>
        <row r="396">
          <cell r="D396">
            <v>198184941000</v>
          </cell>
        </row>
        <row r="398">
          <cell r="F398">
            <v>16173796000</v>
          </cell>
          <cell r="J398">
            <v>580160</v>
          </cell>
          <cell r="N398">
            <v>269851400</v>
          </cell>
        </row>
        <row r="759">
          <cell r="F759">
            <v>178879825000</v>
          </cell>
          <cell r="J759">
            <v>120359156936</v>
          </cell>
          <cell r="N759">
            <v>125005150071</v>
          </cell>
        </row>
        <row r="928">
          <cell r="F928">
            <v>3131320000</v>
          </cell>
          <cell r="J928">
            <v>42137737</v>
          </cell>
          <cell r="N928">
            <v>291754670</v>
          </cell>
        </row>
      </sheetData>
      <sheetData sheetId="21">
        <row r="9">
          <cell r="D9">
            <v>213853520000</v>
          </cell>
          <cell r="E9">
            <v>0</v>
          </cell>
          <cell r="J9">
            <v>38330516697</v>
          </cell>
          <cell r="N9">
            <v>66966572188</v>
          </cell>
        </row>
        <row r="11">
          <cell r="N11">
            <v>12336491111</v>
          </cell>
        </row>
        <row r="37">
          <cell r="N37">
            <v>21720589548</v>
          </cell>
        </row>
        <row r="46">
          <cell r="N46">
            <v>5705758126</v>
          </cell>
        </row>
        <row r="64">
          <cell r="N64">
            <v>12597681750</v>
          </cell>
        </row>
        <row r="137">
          <cell r="N137">
            <v>14606051653</v>
          </cell>
        </row>
        <row r="395">
          <cell r="D395">
            <v>44968055000</v>
          </cell>
          <cell r="E395">
            <v>0</v>
          </cell>
          <cell r="J395">
            <v>297346537</v>
          </cell>
          <cell r="N395">
            <v>1364149293</v>
          </cell>
        </row>
        <row r="396">
          <cell r="D396">
            <v>44700000000</v>
          </cell>
          <cell r="N396">
            <v>1362599293</v>
          </cell>
        </row>
        <row r="398">
          <cell r="F398">
            <v>41080000000</v>
          </cell>
          <cell r="J398">
            <v>278572691</v>
          </cell>
          <cell r="N398">
            <v>1019758833</v>
          </cell>
        </row>
        <row r="759">
          <cell r="F759">
            <v>0</v>
          </cell>
          <cell r="J759">
            <v>0</v>
          </cell>
          <cell r="N759">
            <v>0</v>
          </cell>
        </row>
        <row r="928">
          <cell r="F928">
            <v>3620000000</v>
          </cell>
          <cell r="J928">
            <v>17223846</v>
          </cell>
          <cell r="N928">
            <v>342840460</v>
          </cell>
        </row>
        <row r="1260">
          <cell r="N1260">
            <v>1550000</v>
          </cell>
        </row>
      </sheetData>
      <sheetData sheetId="22">
        <row r="9">
          <cell r="D9">
            <v>330390000</v>
          </cell>
          <cell r="E9">
            <v>0</v>
          </cell>
          <cell r="J9">
            <v>126903</v>
          </cell>
          <cell r="N9">
            <v>3442901</v>
          </cell>
        </row>
        <row r="64">
          <cell r="N64">
            <v>3442901</v>
          </cell>
        </row>
      </sheetData>
      <sheetData sheetId="23">
        <row r="9">
          <cell r="D9">
            <v>100926513000</v>
          </cell>
          <cell r="E9">
            <v>0</v>
          </cell>
          <cell r="J9">
            <v>19605171853</v>
          </cell>
          <cell r="N9">
            <v>22527211058</v>
          </cell>
        </row>
        <row r="11">
          <cell r="N11">
            <v>14129690956</v>
          </cell>
        </row>
        <row r="37">
          <cell r="N37">
            <v>611643910</v>
          </cell>
        </row>
        <row r="46">
          <cell r="N46">
            <v>6460059222</v>
          </cell>
        </row>
        <row r="64">
          <cell r="N64">
            <v>1325816970</v>
          </cell>
        </row>
        <row r="395">
          <cell r="D395">
            <v>6126000000</v>
          </cell>
          <cell r="E395">
            <v>0</v>
          </cell>
          <cell r="J395">
            <v>23610393</v>
          </cell>
          <cell r="N395">
            <v>361857287</v>
          </cell>
        </row>
        <row r="396">
          <cell r="D396">
            <v>6126000000</v>
          </cell>
          <cell r="N396">
            <v>361857287</v>
          </cell>
        </row>
        <row r="398">
          <cell r="F398">
            <v>0</v>
          </cell>
          <cell r="J398">
            <v>0</v>
          </cell>
          <cell r="N398">
            <v>0</v>
          </cell>
        </row>
        <row r="759">
          <cell r="F759">
            <v>0</v>
          </cell>
          <cell r="J759">
            <v>0</v>
          </cell>
          <cell r="N759">
            <v>0</v>
          </cell>
        </row>
        <row r="928">
          <cell r="F928">
            <v>6126000000</v>
          </cell>
          <cell r="J928">
            <v>23610393</v>
          </cell>
          <cell r="N928">
            <v>361857287</v>
          </cell>
        </row>
      </sheetData>
      <sheetData sheetId="24">
        <row r="9">
          <cell r="D9">
            <v>896039380000</v>
          </cell>
          <cell r="E9">
            <v>0</v>
          </cell>
          <cell r="J9">
            <v>164310928778</v>
          </cell>
          <cell r="N9">
            <v>180914270994</v>
          </cell>
        </row>
        <row r="11">
          <cell r="N11">
            <v>33948453378</v>
          </cell>
        </row>
        <row r="37">
          <cell r="N37">
            <v>4851534522</v>
          </cell>
        </row>
        <row r="46">
          <cell r="N46">
            <v>12042136491</v>
          </cell>
        </row>
        <row r="64">
          <cell r="N64">
            <v>11266588358</v>
          </cell>
        </row>
        <row r="137">
          <cell r="N137">
            <v>75107429865</v>
          </cell>
        </row>
        <row r="187">
          <cell r="N187">
            <v>43698128380</v>
          </cell>
        </row>
        <row r="375">
          <cell r="D375">
            <v>217711857000</v>
          </cell>
          <cell r="E375">
            <v>0</v>
          </cell>
          <cell r="J375">
            <v>23364492332</v>
          </cell>
          <cell r="N375">
            <v>23364492332</v>
          </cell>
        </row>
        <row r="384">
          <cell r="N384">
            <v>23364492332</v>
          </cell>
        </row>
        <row r="395">
          <cell r="D395">
            <v>4280799894000</v>
          </cell>
          <cell r="E395">
            <v>23367382903</v>
          </cell>
          <cell r="J395">
            <v>339241834677</v>
          </cell>
          <cell r="N395">
            <v>1032158800103</v>
          </cell>
        </row>
        <row r="396">
          <cell r="N396">
            <v>1014680531898</v>
          </cell>
        </row>
        <row r="1283">
          <cell r="N1283">
            <v>249677155</v>
          </cell>
        </row>
        <row r="1375">
          <cell r="N1375">
            <v>17228591050</v>
          </cell>
        </row>
      </sheetData>
      <sheetData sheetId="25"/>
      <sheetData sheetId="26"/>
      <sheetData sheetId="27"/>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eaab"/>
      <sheetName val="iagu"/>
      <sheetName val="itra"/>
      <sheetName val="ican"/>
      <sheetName val="imet"/>
      <sheetName val="ilot"/>
      <sheetName val="ieru"/>
      <sheetName val="ictas"/>
      <sheetName val="geab"/>
      <sheetName val="gagu"/>
      <sheetName val="gtra"/>
      <sheetName val="gcan"/>
      <sheetName val="gmet"/>
      <sheetName val="glot"/>
      <sheetName val="geru"/>
      <sheetName val="gctas"/>
      <sheetName val="Hoja17"/>
      <sheetName val="Hoja1"/>
      <sheetName val="Hoja2"/>
    </sheetNames>
    <sheetDataSet>
      <sheetData sheetId="0">
        <row r="8">
          <cell r="C8">
            <v>723939539000</v>
          </cell>
        </row>
      </sheetData>
      <sheetData sheetId="1">
        <row r="8">
          <cell r="C8">
            <v>0</v>
          </cell>
        </row>
      </sheetData>
      <sheetData sheetId="2">
        <row r="8">
          <cell r="C8">
            <v>522009477908</v>
          </cell>
        </row>
      </sheetData>
      <sheetData sheetId="3">
        <row r="8">
          <cell r="C8">
            <v>3030000000</v>
          </cell>
        </row>
      </sheetData>
      <sheetData sheetId="4">
        <row r="8">
          <cell r="C8">
            <v>6382617647</v>
          </cell>
        </row>
      </sheetData>
      <sheetData sheetId="5">
        <row r="8">
          <cell r="C8">
            <v>3582472000</v>
          </cell>
        </row>
      </sheetData>
      <sheetData sheetId="6">
        <row r="8">
          <cell r="C8">
            <v>10912544504</v>
          </cell>
        </row>
      </sheetData>
      <sheetData sheetId="7">
        <row r="8">
          <cell r="C8">
            <v>1269856651059</v>
          </cell>
          <cell r="D8">
            <v>0</v>
          </cell>
          <cell r="G8">
            <v>738844452445</v>
          </cell>
        </row>
        <row r="13">
          <cell r="C13">
            <v>1748345106916</v>
          </cell>
          <cell r="D13">
            <v>0</v>
          </cell>
          <cell r="G13">
            <v>437084118795</v>
          </cell>
        </row>
        <row r="34">
          <cell r="G34">
            <v>414190584401</v>
          </cell>
        </row>
        <row r="214">
          <cell r="G214">
            <v>22893534394</v>
          </cell>
        </row>
        <row r="218">
          <cell r="C218">
            <v>3965556566382</v>
          </cell>
          <cell r="D218">
            <v>-200000000000</v>
          </cell>
          <cell r="G218">
            <v>373793536387</v>
          </cell>
        </row>
        <row r="219">
          <cell r="G219">
            <v>316074050568</v>
          </cell>
        </row>
        <row r="248">
          <cell r="G248">
            <v>1326329278</v>
          </cell>
        </row>
        <row r="254">
          <cell r="G254">
            <v>0</v>
          </cell>
        </row>
        <row r="262">
          <cell r="G262">
            <v>56393156541</v>
          </cell>
        </row>
        <row r="300">
          <cell r="C300">
            <v>331124816622</v>
          </cell>
          <cell r="D300">
            <v>0</v>
          </cell>
          <cell r="G300">
            <v>50347126324</v>
          </cell>
        </row>
        <row r="317">
          <cell r="G317">
            <v>27879655439</v>
          </cell>
        </row>
        <row r="333">
          <cell r="G333">
            <v>16500000000</v>
          </cell>
        </row>
        <row r="335">
          <cell r="G335">
            <v>5967470885</v>
          </cell>
        </row>
      </sheetData>
      <sheetData sheetId="8">
        <row r="9">
          <cell r="D9">
            <v>938702829000</v>
          </cell>
        </row>
        <row r="397">
          <cell r="D397">
            <v>343788907000</v>
          </cell>
        </row>
        <row r="398">
          <cell r="F398">
            <v>143566218245</v>
          </cell>
          <cell r="J398">
            <v>74869223</v>
          </cell>
          <cell r="N398">
            <v>107428354681</v>
          </cell>
        </row>
        <row r="759">
          <cell r="F759">
            <v>158056521863</v>
          </cell>
          <cell r="J759">
            <v>351461396</v>
          </cell>
          <cell r="N759">
            <v>37684825948</v>
          </cell>
        </row>
        <row r="928">
          <cell r="F928">
            <v>14829062044</v>
          </cell>
          <cell r="J928">
            <v>1286762568</v>
          </cell>
          <cell r="N928">
            <v>3913234737</v>
          </cell>
        </row>
      </sheetData>
      <sheetData sheetId="9">
        <row r="9">
          <cell r="D9">
            <v>13764983120</v>
          </cell>
        </row>
        <row r="397">
          <cell r="D397">
            <v>0</v>
          </cell>
        </row>
        <row r="398">
          <cell r="F398">
            <v>0</v>
          </cell>
          <cell r="J398">
            <v>0</v>
          </cell>
          <cell r="N398">
            <v>0</v>
          </cell>
        </row>
        <row r="759">
          <cell r="F759">
            <v>0</v>
          </cell>
          <cell r="J759">
            <v>0</v>
          </cell>
          <cell r="N759">
            <v>0</v>
          </cell>
        </row>
        <row r="928">
          <cell r="F928">
            <v>0</v>
          </cell>
          <cell r="J928">
            <v>0</v>
          </cell>
          <cell r="M928">
            <v>0</v>
          </cell>
        </row>
      </sheetData>
      <sheetData sheetId="10">
        <row r="9">
          <cell r="D9">
            <v>76998115001</v>
          </cell>
        </row>
        <row r="397">
          <cell r="D397">
            <v>3763007584687</v>
          </cell>
        </row>
        <row r="398">
          <cell r="F398">
            <v>0</v>
          </cell>
          <cell r="J398">
            <v>0</v>
          </cell>
          <cell r="N398">
            <v>0</v>
          </cell>
        </row>
        <row r="759">
          <cell r="F759">
            <v>3224833906099</v>
          </cell>
          <cell r="J759">
            <v>221896628708</v>
          </cell>
          <cell r="N759">
            <v>387409129448</v>
          </cell>
        </row>
        <row r="928">
          <cell r="F928">
            <v>11435311206</v>
          </cell>
          <cell r="J928">
            <v>40843540</v>
          </cell>
          <cell r="N928">
            <v>690674676</v>
          </cell>
        </row>
      </sheetData>
      <sheetData sheetId="11">
        <row r="9">
          <cell r="D9">
            <v>7504000000</v>
          </cell>
        </row>
        <row r="397">
          <cell r="D397">
            <v>10096756000</v>
          </cell>
        </row>
        <row r="398">
          <cell r="F398">
            <v>4521012891</v>
          </cell>
          <cell r="J398">
            <v>97500000</v>
          </cell>
          <cell r="N398">
            <v>707839200</v>
          </cell>
        </row>
        <row r="759">
          <cell r="F759">
            <v>0</v>
          </cell>
          <cell r="J759">
            <v>0</v>
          </cell>
          <cell r="N759">
            <v>0</v>
          </cell>
        </row>
        <row r="928">
          <cell r="F928">
            <v>4710756000</v>
          </cell>
          <cell r="J928">
            <v>37294999</v>
          </cell>
          <cell r="N928">
            <v>301563400</v>
          </cell>
        </row>
      </sheetData>
      <sheetData sheetId="12">
        <row r="9">
          <cell r="D9">
            <v>10424196483</v>
          </cell>
        </row>
        <row r="397">
          <cell r="D397">
            <v>91976528557</v>
          </cell>
        </row>
        <row r="398">
          <cell r="F398">
            <v>84544362517</v>
          </cell>
          <cell r="J398">
            <v>18802951016</v>
          </cell>
          <cell r="N398">
            <v>20512418494</v>
          </cell>
        </row>
        <row r="759">
          <cell r="F759">
            <v>0</v>
          </cell>
          <cell r="J759">
            <v>0</v>
          </cell>
          <cell r="N759">
            <v>0</v>
          </cell>
        </row>
        <row r="928">
          <cell r="F928">
            <v>2522782160</v>
          </cell>
          <cell r="J928">
            <v>29491751</v>
          </cell>
          <cell r="N928">
            <v>229481620</v>
          </cell>
        </row>
      </sheetData>
      <sheetData sheetId="13">
        <row r="9">
          <cell r="D9">
            <v>8457828000</v>
          </cell>
        </row>
        <row r="397">
          <cell r="D397">
            <v>382130000</v>
          </cell>
        </row>
        <row r="398">
          <cell r="F398">
            <v>0</v>
          </cell>
          <cell r="J398">
            <v>0</v>
          </cell>
          <cell r="N398">
            <v>0</v>
          </cell>
        </row>
        <row r="759">
          <cell r="F759">
            <v>0</v>
          </cell>
          <cell r="J759">
            <v>0</v>
          </cell>
          <cell r="N759">
            <v>0</v>
          </cell>
        </row>
        <row r="928">
          <cell r="F928">
            <v>342435791</v>
          </cell>
          <cell r="J928">
            <v>30650000</v>
          </cell>
          <cell r="N928">
            <v>113656491</v>
          </cell>
        </row>
      </sheetData>
      <sheetData sheetId="14">
        <row r="9">
          <cell r="D9">
            <v>11273502438</v>
          </cell>
        </row>
        <row r="397">
          <cell r="D397">
            <v>186829505451</v>
          </cell>
        </row>
        <row r="398">
          <cell r="F398">
            <v>186139194810</v>
          </cell>
          <cell r="J398">
            <v>18925770129</v>
          </cell>
          <cell r="N398">
            <v>182978196093</v>
          </cell>
        </row>
        <row r="759">
          <cell r="F759">
            <v>0</v>
          </cell>
          <cell r="J759">
            <v>0</v>
          </cell>
          <cell r="N759">
            <v>0</v>
          </cell>
        </row>
        <row r="928">
          <cell r="F928">
            <v>2283719001</v>
          </cell>
          <cell r="J928">
            <v>101474005</v>
          </cell>
          <cell r="N928">
            <v>677366206</v>
          </cell>
        </row>
      </sheetData>
      <sheetData sheetId="15">
        <row r="7">
          <cell r="E7">
            <v>-200000000000</v>
          </cell>
        </row>
        <row r="9">
          <cell r="D9">
            <v>1067125454042</v>
          </cell>
          <cell r="E9">
            <v>0</v>
          </cell>
          <cell r="J9">
            <v>210249679509</v>
          </cell>
          <cell r="N9">
            <v>389216257271</v>
          </cell>
        </row>
        <row r="11">
          <cell r="N11">
            <v>41899161655</v>
          </cell>
        </row>
        <row r="37">
          <cell r="N37">
            <v>24291368794</v>
          </cell>
        </row>
        <row r="46">
          <cell r="N46">
            <v>17476107466</v>
          </cell>
        </row>
        <row r="64">
          <cell r="N64">
            <v>154155341234</v>
          </cell>
        </row>
        <row r="176">
          <cell r="N176">
            <v>48838658382</v>
          </cell>
        </row>
        <row r="180">
          <cell r="N180">
            <v>307687174</v>
          </cell>
        </row>
        <row r="185">
          <cell r="N185">
            <v>102247932566</v>
          </cell>
        </row>
        <row r="190">
          <cell r="D190">
            <v>554427918099</v>
          </cell>
          <cell r="E190">
            <v>0</v>
          </cell>
          <cell r="J190">
            <v>117528497688</v>
          </cell>
          <cell r="N190">
            <v>371912541908</v>
          </cell>
        </row>
        <row r="234">
          <cell r="N234">
            <v>3722335484</v>
          </cell>
        </row>
        <row r="249">
          <cell r="N249">
            <v>110982078379</v>
          </cell>
        </row>
        <row r="255">
          <cell r="N255">
            <v>19402057559</v>
          </cell>
        </row>
        <row r="279">
          <cell r="N279">
            <v>155982359792</v>
          </cell>
        </row>
        <row r="374">
          <cell r="N374">
            <v>81823710694</v>
          </cell>
        </row>
        <row r="375">
          <cell r="D375">
            <v>53482395000</v>
          </cell>
          <cell r="E375">
            <v>0</v>
          </cell>
          <cell r="J375">
            <v>15995714127</v>
          </cell>
          <cell r="N375">
            <v>44807459840</v>
          </cell>
        </row>
        <row r="376">
          <cell r="N376">
            <v>42650115135</v>
          </cell>
        </row>
        <row r="385">
          <cell r="N385">
            <v>425888000</v>
          </cell>
        </row>
        <row r="392">
          <cell r="N392">
            <v>1697762157</v>
          </cell>
        </row>
        <row r="393">
          <cell r="N393">
            <v>33694548</v>
          </cell>
        </row>
        <row r="395">
          <cell r="D395">
            <v>5469105195188</v>
          </cell>
          <cell r="E395">
            <v>-200000000000</v>
          </cell>
          <cell r="J395">
            <v>687937747472</v>
          </cell>
          <cell r="N395">
            <v>1739006585421</v>
          </cell>
        </row>
        <row r="396">
          <cell r="N396">
            <v>742646740994</v>
          </cell>
        </row>
        <row r="1283">
          <cell r="N1283">
            <v>8263280699</v>
          </cell>
        </row>
        <row r="1358">
          <cell r="N1358">
            <v>988096563728</v>
          </cell>
        </row>
        <row r="1376">
          <cell r="D1376">
            <v>170742178650</v>
          </cell>
          <cell r="E1376">
            <v>0</v>
          </cell>
          <cell r="J1376">
            <v>0</v>
          </cell>
          <cell r="N1376">
            <v>0</v>
          </cell>
        </row>
      </sheetData>
      <sheetData sheetId="16"/>
      <sheetData sheetId="17"/>
      <sheetData sheetId="18"/>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
      <sheetName val="tn"/>
      <sheetName val="si"/>
      <sheetName val="oc"/>
      <sheetName val="cl"/>
      <sheetName val="bo"/>
      <sheetName val="en"/>
      <sheetName val="fo"/>
      <sheetName val="me"/>
      <sheetName val="tj"/>
      <sheetName val="ce"/>
      <sheetName val="bl"/>
      <sheetName val="ch"/>
      <sheetName val="sb"/>
      <sheetName val="uq"/>
      <sheetName val="us"/>
      <sheetName val="su"/>
      <sheetName val="nz"/>
      <sheetName val="pb"/>
      <sheetName val="cr"/>
      <sheetName val="rf"/>
      <sheetName val="vis"/>
      <sheetName val="ct"/>
      <sheetName val="Hoja17"/>
      <sheetName val="Hoja5"/>
    </sheetNames>
    <sheetDataSet>
      <sheetData sheetId="0">
        <row r="397">
          <cell r="D397">
            <v>0</v>
          </cell>
        </row>
        <row r="398">
          <cell r="F398">
            <v>0</v>
          </cell>
          <cell r="J398">
            <v>0</v>
          </cell>
          <cell r="N398">
            <v>0</v>
          </cell>
        </row>
        <row r="928">
          <cell r="F928">
            <v>0</v>
          </cell>
          <cell r="J928">
            <v>0</v>
          </cell>
          <cell r="N928">
            <v>0</v>
          </cell>
        </row>
      </sheetData>
      <sheetData sheetId="1">
        <row r="397">
          <cell r="D397">
            <v>0</v>
          </cell>
        </row>
        <row r="398">
          <cell r="F398">
            <v>0</v>
          </cell>
          <cell r="J398">
            <v>0</v>
          </cell>
          <cell r="N398">
            <v>0</v>
          </cell>
        </row>
        <row r="928">
          <cell r="F928">
            <v>0</v>
          </cell>
          <cell r="J928">
            <v>0</v>
          </cell>
          <cell r="N928">
            <v>0</v>
          </cell>
        </row>
      </sheetData>
      <sheetData sheetId="2">
        <row r="397">
          <cell r="D397">
            <v>0</v>
          </cell>
        </row>
        <row r="398">
          <cell r="F398">
            <v>0</v>
          </cell>
          <cell r="J398">
            <v>0</v>
          </cell>
          <cell r="N398">
            <v>0</v>
          </cell>
        </row>
        <row r="928">
          <cell r="F928">
            <v>0</v>
          </cell>
          <cell r="J928">
            <v>0</v>
          </cell>
          <cell r="N928">
            <v>0</v>
          </cell>
        </row>
      </sheetData>
      <sheetData sheetId="3">
        <row r="397">
          <cell r="D397">
            <v>0</v>
          </cell>
        </row>
        <row r="398">
          <cell r="F398">
            <v>0</v>
          </cell>
          <cell r="J398">
            <v>0</v>
          </cell>
          <cell r="N398">
            <v>0</v>
          </cell>
        </row>
        <row r="928">
          <cell r="F928">
            <v>0</v>
          </cell>
          <cell r="J928">
            <v>0</v>
          </cell>
          <cell r="N928">
            <v>0</v>
          </cell>
        </row>
      </sheetData>
      <sheetData sheetId="4">
        <row r="397">
          <cell r="D397">
            <v>5000000000</v>
          </cell>
        </row>
        <row r="398">
          <cell r="F398">
            <v>5000000000</v>
          </cell>
          <cell r="J398">
            <v>0</v>
          </cell>
          <cell r="N398">
            <v>0</v>
          </cell>
        </row>
        <row r="928">
          <cell r="F928">
            <v>0</v>
          </cell>
          <cell r="J928">
            <v>0</v>
          </cell>
          <cell r="N928">
            <v>0</v>
          </cell>
        </row>
      </sheetData>
      <sheetData sheetId="5">
        <row r="397">
          <cell r="D397">
            <v>17539602528</v>
          </cell>
        </row>
        <row r="398">
          <cell r="F398">
            <v>18159872878</v>
          </cell>
          <cell r="J398">
            <v>0</v>
          </cell>
          <cell r="N398">
            <v>23528000</v>
          </cell>
        </row>
        <row r="928">
          <cell r="F928">
            <v>0</v>
          </cell>
          <cell r="J928">
            <v>0</v>
          </cell>
          <cell r="N928">
            <v>0</v>
          </cell>
        </row>
      </sheetData>
      <sheetData sheetId="6">
        <row r="397">
          <cell r="D397">
            <v>0</v>
          </cell>
        </row>
        <row r="398">
          <cell r="F398">
            <v>0</v>
          </cell>
          <cell r="J398">
            <v>0</v>
          </cell>
          <cell r="N398">
            <v>0</v>
          </cell>
        </row>
        <row r="928">
          <cell r="F928">
            <v>0</v>
          </cell>
          <cell r="J928">
            <v>0</v>
          </cell>
          <cell r="N928">
            <v>0</v>
          </cell>
        </row>
      </sheetData>
      <sheetData sheetId="7">
        <row r="397">
          <cell r="D397">
            <v>0</v>
          </cell>
        </row>
        <row r="398">
          <cell r="F398">
            <v>449584699</v>
          </cell>
          <cell r="J398">
            <v>0</v>
          </cell>
          <cell r="N398">
            <v>246210000</v>
          </cell>
        </row>
        <row r="928">
          <cell r="F928">
            <v>0</v>
          </cell>
          <cell r="J928">
            <v>0</v>
          </cell>
          <cell r="N928">
            <v>0</v>
          </cell>
        </row>
      </sheetData>
      <sheetData sheetId="8">
        <row r="397">
          <cell r="D397">
            <v>0</v>
          </cell>
        </row>
        <row r="398">
          <cell r="F398">
            <v>0</v>
          </cell>
          <cell r="J398">
            <v>0</v>
          </cell>
          <cell r="N398">
            <v>0</v>
          </cell>
        </row>
        <row r="928">
          <cell r="F928">
            <v>0</v>
          </cell>
          <cell r="J928">
            <v>0</v>
          </cell>
          <cell r="N928">
            <v>0</v>
          </cell>
        </row>
      </sheetData>
      <sheetData sheetId="9">
        <row r="397">
          <cell r="D397">
            <v>0</v>
          </cell>
        </row>
        <row r="398">
          <cell r="F398">
            <v>0</v>
          </cell>
          <cell r="J398">
            <v>0</v>
          </cell>
          <cell r="N398">
            <v>0</v>
          </cell>
        </row>
        <row r="928">
          <cell r="F928">
            <v>0</v>
          </cell>
          <cell r="J928">
            <v>0</v>
          </cell>
          <cell r="N928">
            <v>0</v>
          </cell>
        </row>
      </sheetData>
      <sheetData sheetId="10">
        <row r="397">
          <cell r="D397">
            <v>0</v>
          </cell>
        </row>
        <row r="398">
          <cell r="F398">
            <v>0</v>
          </cell>
          <cell r="J398">
            <v>0</v>
          </cell>
          <cell r="N398">
            <v>0</v>
          </cell>
        </row>
        <row r="928">
          <cell r="F928">
            <v>0</v>
          </cell>
          <cell r="J928">
            <v>62313710</v>
          </cell>
          <cell r="N928">
            <v>282529130</v>
          </cell>
        </row>
      </sheetData>
      <sheetData sheetId="11">
        <row r="397">
          <cell r="D397">
            <v>0</v>
          </cell>
        </row>
        <row r="398">
          <cell r="F398">
            <v>0</v>
          </cell>
          <cell r="J398">
            <v>0</v>
          </cell>
          <cell r="N398">
            <v>0</v>
          </cell>
        </row>
        <row r="928">
          <cell r="F928">
            <v>0</v>
          </cell>
          <cell r="J928">
            <v>0</v>
          </cell>
          <cell r="N928">
            <v>0</v>
          </cell>
        </row>
      </sheetData>
      <sheetData sheetId="12">
        <row r="397">
          <cell r="D397">
            <v>0</v>
          </cell>
        </row>
        <row r="398">
          <cell r="F398">
            <v>0</v>
          </cell>
          <cell r="J398">
            <v>0</v>
          </cell>
          <cell r="N398">
            <v>0</v>
          </cell>
        </row>
        <row r="928">
          <cell r="F928">
            <v>0</v>
          </cell>
          <cell r="J928">
            <v>0</v>
          </cell>
          <cell r="N928">
            <v>0</v>
          </cell>
        </row>
      </sheetData>
      <sheetData sheetId="13">
        <row r="397">
          <cell r="D397">
            <v>0</v>
          </cell>
        </row>
        <row r="398">
          <cell r="F398">
            <v>0</v>
          </cell>
          <cell r="J398">
            <v>0</v>
          </cell>
          <cell r="N398">
            <v>0</v>
          </cell>
        </row>
        <row r="928">
          <cell r="F928">
            <v>0</v>
          </cell>
          <cell r="J928">
            <v>0</v>
          </cell>
          <cell r="N928">
            <v>0</v>
          </cell>
        </row>
      </sheetData>
      <sheetData sheetId="14">
        <row r="397">
          <cell r="D397">
            <v>0</v>
          </cell>
        </row>
        <row r="398">
          <cell r="F398">
            <v>0</v>
          </cell>
          <cell r="J398">
            <v>0</v>
          </cell>
          <cell r="N398">
            <v>0</v>
          </cell>
        </row>
        <row r="928">
          <cell r="F928">
            <v>0</v>
          </cell>
          <cell r="J928">
            <v>0</v>
          </cell>
          <cell r="N928">
            <v>0</v>
          </cell>
        </row>
      </sheetData>
      <sheetData sheetId="15">
        <row r="397">
          <cell r="D397">
            <v>13922000000</v>
          </cell>
        </row>
        <row r="398">
          <cell r="F398">
            <v>13295456213</v>
          </cell>
          <cell r="J398">
            <v>0</v>
          </cell>
          <cell r="N398">
            <v>0</v>
          </cell>
        </row>
        <row r="928">
          <cell r="F928">
            <v>0</v>
          </cell>
          <cell r="J928">
            <v>0</v>
          </cell>
          <cell r="N928">
            <v>0</v>
          </cell>
        </row>
      </sheetData>
      <sheetData sheetId="16">
        <row r="397">
          <cell r="D397">
            <v>0</v>
          </cell>
        </row>
        <row r="398">
          <cell r="F398">
            <v>0</v>
          </cell>
          <cell r="J398">
            <v>0</v>
          </cell>
          <cell r="N398">
            <v>0</v>
          </cell>
        </row>
        <row r="928">
          <cell r="F928">
            <v>0</v>
          </cell>
          <cell r="J928">
            <v>0</v>
          </cell>
          <cell r="N928">
            <v>0</v>
          </cell>
        </row>
      </sheetData>
      <sheetData sheetId="17">
        <row r="397">
          <cell r="D397">
            <v>0</v>
          </cell>
        </row>
        <row r="398">
          <cell r="F398">
            <v>0</v>
          </cell>
          <cell r="J398">
            <v>0</v>
          </cell>
          <cell r="N398">
            <v>0</v>
          </cell>
        </row>
        <row r="928">
          <cell r="F928">
            <v>0</v>
          </cell>
          <cell r="J928">
            <v>0</v>
          </cell>
          <cell r="N928">
            <v>0</v>
          </cell>
        </row>
      </sheetData>
      <sheetData sheetId="18">
        <row r="397">
          <cell r="D397">
            <v>4701000000</v>
          </cell>
        </row>
        <row r="398">
          <cell r="F398">
            <v>3901000000</v>
          </cell>
          <cell r="J398">
            <v>241727500</v>
          </cell>
          <cell r="N398">
            <v>241419000</v>
          </cell>
        </row>
        <row r="928">
          <cell r="F928">
            <v>800000000</v>
          </cell>
          <cell r="J928">
            <v>0</v>
          </cell>
          <cell r="N928">
            <v>98732391</v>
          </cell>
        </row>
      </sheetData>
      <sheetData sheetId="19">
        <row r="397">
          <cell r="D397">
            <v>233000000</v>
          </cell>
        </row>
        <row r="398">
          <cell r="F398">
            <v>301183068</v>
          </cell>
          <cell r="J398">
            <v>0</v>
          </cell>
          <cell r="N398">
            <v>0</v>
          </cell>
        </row>
        <row r="928">
          <cell r="F928">
            <v>0</v>
          </cell>
          <cell r="J928">
            <v>0</v>
          </cell>
          <cell r="N928">
            <v>0</v>
          </cell>
        </row>
      </sheetData>
      <sheetData sheetId="20">
        <row r="397">
          <cell r="D397">
            <v>10315000000</v>
          </cell>
        </row>
        <row r="398">
          <cell r="F398">
            <v>10315000000</v>
          </cell>
          <cell r="J398">
            <v>0</v>
          </cell>
          <cell r="N398">
            <v>0</v>
          </cell>
        </row>
        <row r="928">
          <cell r="F928">
            <v>0</v>
          </cell>
          <cell r="J928">
            <v>0</v>
          </cell>
          <cell r="N928">
            <v>0</v>
          </cell>
        </row>
      </sheetData>
      <sheetData sheetId="21">
        <row r="397">
          <cell r="D397">
            <v>0</v>
          </cell>
        </row>
        <row r="398">
          <cell r="F398">
            <v>0</v>
          </cell>
          <cell r="J398">
            <v>0</v>
          </cell>
          <cell r="N398">
            <v>0</v>
          </cell>
        </row>
        <row r="928">
          <cell r="F928">
            <v>0</v>
          </cell>
          <cell r="J928">
            <v>0</v>
          </cell>
          <cell r="N928">
            <v>0</v>
          </cell>
        </row>
      </sheetData>
      <sheetData sheetId="22">
        <row r="9">
          <cell r="D9">
            <v>277107000000</v>
          </cell>
          <cell r="E9">
            <v>0</v>
          </cell>
          <cell r="J9">
            <v>49199877338</v>
          </cell>
          <cell r="N9">
            <v>106409081468</v>
          </cell>
        </row>
        <row r="11">
          <cell r="N11">
            <v>9136735631</v>
          </cell>
        </row>
        <row r="37">
          <cell r="N37">
            <v>33703856037</v>
          </cell>
        </row>
        <row r="46">
          <cell r="N46">
            <v>2929491127</v>
          </cell>
        </row>
        <row r="64">
          <cell r="N64">
            <v>43715767325</v>
          </cell>
        </row>
        <row r="185">
          <cell r="N185">
            <v>16923231348</v>
          </cell>
        </row>
        <row r="190">
          <cell r="D190">
            <v>999510000000</v>
          </cell>
          <cell r="E190">
            <v>0</v>
          </cell>
          <cell r="J190">
            <v>187401041458</v>
          </cell>
          <cell r="N190">
            <v>434062280102</v>
          </cell>
        </row>
        <row r="192">
          <cell r="N192">
            <v>49656688462</v>
          </cell>
        </row>
        <row r="234">
          <cell r="N234">
            <v>55637605792</v>
          </cell>
        </row>
        <row r="240">
          <cell r="N240">
            <v>264104018362</v>
          </cell>
        </row>
        <row r="247">
          <cell r="N247">
            <v>79267486</v>
          </cell>
        </row>
        <row r="255">
          <cell r="N255">
            <v>1961572005</v>
          </cell>
        </row>
        <row r="374">
          <cell r="N374">
            <v>62623127995</v>
          </cell>
        </row>
        <row r="395">
          <cell r="D395">
            <v>61229000000</v>
          </cell>
          <cell r="E395">
            <v>1305899741</v>
          </cell>
          <cell r="J395">
            <v>698342006</v>
          </cell>
          <cell r="N395">
            <v>3218941571</v>
          </cell>
        </row>
        <row r="396">
          <cell r="N396">
            <v>892418521</v>
          </cell>
        </row>
        <row r="1358">
          <cell r="N1358">
            <v>2326523050</v>
          </cell>
        </row>
        <row r="1376">
          <cell r="D1376">
            <v>57939000000</v>
          </cell>
          <cell r="E1376">
            <v>0</v>
          </cell>
          <cell r="J1376">
            <v>0</v>
          </cell>
          <cell r="N1376">
            <v>0</v>
          </cell>
        </row>
      </sheetData>
      <sheetData sheetId="23" refreshError="1"/>
      <sheetData sheetId="24"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e"/>
      <sheetName val="idi"/>
      <sheetName val="ffd"/>
      <sheetName val="idu"/>
      <sheetName val="fon"/>
      <sheetName val="cvp"/>
      <sheetName val="idr"/>
      <sheetName val="idp"/>
      <sheetName val="idip"/>
      <sheetName val="fga"/>
      <sheetName val="orq"/>
      <sheetName val="fvs"/>
      <sheetName val="jar"/>
      <sheetName val="ide"/>
      <sheetName val="com"/>
      <sheetName val="tur"/>
      <sheetName val="art"/>
      <sheetName val="cat"/>
      <sheetName val="via"/>
      <sheetName val="ues"/>
      <sheetName val="uni"/>
      <sheetName val="cont"/>
      <sheetName val="hda"/>
      <sheetName val="espub"/>
      <sheetName val="ctas"/>
      <sheetName val="ent"/>
    </sheetNames>
    <sheetDataSet>
      <sheetData sheetId="0">
        <row r="13">
          <cell r="C13">
            <v>6620525000</v>
          </cell>
        </row>
      </sheetData>
      <sheetData sheetId="1">
        <row r="13">
          <cell r="C13">
            <v>0</v>
          </cell>
        </row>
      </sheetData>
      <sheetData sheetId="2">
        <row r="13">
          <cell r="C13">
            <v>187674723000</v>
          </cell>
        </row>
      </sheetData>
      <sheetData sheetId="3">
        <row r="13">
          <cell r="C13">
            <v>116783237000</v>
          </cell>
        </row>
      </sheetData>
      <sheetData sheetId="4">
        <row r="13">
          <cell r="C13">
            <v>13793623000</v>
          </cell>
        </row>
      </sheetData>
      <sheetData sheetId="5">
        <row r="13">
          <cell r="C13">
            <v>905627000</v>
          </cell>
        </row>
      </sheetData>
      <sheetData sheetId="6">
        <row r="13">
          <cell r="C13">
            <v>57178372000</v>
          </cell>
        </row>
      </sheetData>
      <sheetData sheetId="7">
        <row r="13">
          <cell r="C13">
            <v>7013243000</v>
          </cell>
        </row>
      </sheetData>
      <sheetData sheetId="8">
        <row r="13">
          <cell r="C13">
            <v>31937476000</v>
          </cell>
        </row>
      </sheetData>
      <sheetData sheetId="9">
        <row r="13">
          <cell r="C13">
            <v>161335000</v>
          </cell>
        </row>
      </sheetData>
      <sheetData sheetId="10">
        <row r="13">
          <cell r="C13">
            <v>180000000</v>
          </cell>
        </row>
      </sheetData>
      <sheetData sheetId="11">
        <row r="13">
          <cell r="C13">
            <v>162000000</v>
          </cell>
        </row>
      </sheetData>
      <sheetData sheetId="12">
        <row r="13">
          <cell r="C13">
            <v>2774506000</v>
          </cell>
        </row>
      </sheetData>
      <sheetData sheetId="13">
        <row r="13">
          <cell r="C13">
            <v>110000000</v>
          </cell>
        </row>
      </sheetData>
      <sheetData sheetId="14">
        <row r="13">
          <cell r="C13">
            <v>0</v>
          </cell>
        </row>
      </sheetData>
      <sheetData sheetId="15">
        <row r="13">
          <cell r="C13">
            <v>0</v>
          </cell>
        </row>
      </sheetData>
      <sheetData sheetId="16">
        <row r="13">
          <cell r="C13">
            <v>11316000000</v>
          </cell>
        </row>
      </sheetData>
      <sheetData sheetId="17">
        <row r="13">
          <cell r="C13">
            <v>1600000000</v>
          </cell>
        </row>
      </sheetData>
      <sheetData sheetId="18">
        <row r="13">
          <cell r="C13">
            <v>15000000000</v>
          </cell>
        </row>
      </sheetData>
      <sheetData sheetId="19">
        <row r="13">
          <cell r="C13">
            <v>1854437000</v>
          </cell>
        </row>
      </sheetData>
      <sheetData sheetId="20">
        <row r="9">
          <cell r="C9">
            <v>0</v>
          </cell>
        </row>
        <row r="13">
          <cell r="C13">
            <v>53373899000</v>
          </cell>
          <cell r="D13">
            <v>0</v>
          </cell>
          <cell r="G13">
            <v>17030086571</v>
          </cell>
        </row>
        <row r="14">
          <cell r="E14">
            <v>25200000000</v>
          </cell>
        </row>
        <row r="23">
          <cell r="G23">
            <v>8646746878</v>
          </cell>
        </row>
        <row r="111">
          <cell r="G111">
            <v>7734699214</v>
          </cell>
        </row>
        <row r="213">
          <cell r="G213">
            <v>648640479</v>
          </cell>
        </row>
        <row r="218">
          <cell r="C218">
            <v>17120651000</v>
          </cell>
          <cell r="D218">
            <v>0</v>
          </cell>
          <cell r="G218">
            <v>4565506836</v>
          </cell>
        </row>
        <row r="219">
          <cell r="G219">
            <v>4565506836</v>
          </cell>
        </row>
        <row r="300">
          <cell r="C300">
            <v>17511645000</v>
          </cell>
          <cell r="D300">
            <v>0</v>
          </cell>
          <cell r="G300">
            <v>15727500789</v>
          </cell>
        </row>
        <row r="301">
          <cell r="G301">
            <v>15500000000</v>
          </cell>
        </row>
        <row r="317">
          <cell r="G317">
            <v>195840309</v>
          </cell>
        </row>
        <row r="335">
          <cell r="G335">
            <v>31660480</v>
          </cell>
        </row>
      </sheetData>
      <sheetData sheetId="21">
        <row r="9">
          <cell r="C9">
            <v>0</v>
          </cell>
        </row>
        <row r="13">
          <cell r="C13">
            <v>925000000</v>
          </cell>
          <cell r="D13">
            <v>0</v>
          </cell>
          <cell r="G13">
            <v>0</v>
          </cell>
        </row>
        <row r="111">
          <cell r="G111">
            <v>0</v>
          </cell>
        </row>
      </sheetData>
      <sheetData sheetId="22">
        <row r="9">
          <cell r="C9">
            <v>0</v>
          </cell>
        </row>
        <row r="14">
          <cell r="C14">
            <v>6742102110000</v>
          </cell>
          <cell r="D14">
            <v>0</v>
          </cell>
          <cell r="E14">
            <v>6742102110000</v>
          </cell>
          <cell r="G14">
            <v>1538129366976</v>
          </cell>
        </row>
        <row r="15">
          <cell r="G15">
            <v>288883360965</v>
          </cell>
        </row>
        <row r="16">
          <cell r="G16">
            <v>936949045935</v>
          </cell>
        </row>
        <row r="18">
          <cell r="G18">
            <v>69630770766</v>
          </cell>
        </row>
        <row r="19">
          <cell r="G19">
            <v>36822905701</v>
          </cell>
        </row>
        <row r="20">
          <cell r="G20">
            <v>12603400000</v>
          </cell>
        </row>
        <row r="21">
          <cell r="G21">
            <v>72430505000</v>
          </cell>
        </row>
        <row r="22">
          <cell r="G22">
            <v>89418355000</v>
          </cell>
        </row>
        <row r="24">
          <cell r="G24">
            <v>992984406</v>
          </cell>
        </row>
        <row r="26">
          <cell r="G26">
            <v>4177089500</v>
          </cell>
        </row>
        <row r="27">
          <cell r="G27">
            <v>4177122500</v>
          </cell>
        </row>
        <row r="28">
          <cell r="G28">
            <v>6754410000</v>
          </cell>
        </row>
        <row r="29">
          <cell r="G29">
            <v>15289417203</v>
          </cell>
        </row>
        <row r="31">
          <cell r="C31">
            <v>575908985000</v>
          </cell>
          <cell r="D31">
            <v>0</v>
          </cell>
          <cell r="G31">
            <v>133582180081</v>
          </cell>
        </row>
        <row r="32">
          <cell r="G32">
            <v>331966199</v>
          </cell>
        </row>
        <row r="107">
          <cell r="G107">
            <v>27038639017</v>
          </cell>
        </row>
        <row r="163">
          <cell r="G163">
            <v>11729514000</v>
          </cell>
        </row>
        <row r="172">
          <cell r="G172">
            <v>41360131745</v>
          </cell>
        </row>
        <row r="204">
          <cell r="G204">
            <v>14154489708</v>
          </cell>
        </row>
        <row r="210">
          <cell r="G210">
            <v>15193018732</v>
          </cell>
        </row>
        <row r="211">
          <cell r="G211">
            <v>20500520000</v>
          </cell>
        </row>
        <row r="212">
          <cell r="G212">
            <v>0</v>
          </cell>
        </row>
        <row r="213">
          <cell r="G213">
            <v>3273900680</v>
          </cell>
        </row>
        <row r="219">
          <cell r="C219">
            <v>2282496377000</v>
          </cell>
          <cell r="D219">
            <v>0</v>
          </cell>
          <cell r="G219">
            <v>493647977296</v>
          </cell>
        </row>
        <row r="297">
          <cell r="C297">
            <v>35684408000</v>
          </cell>
          <cell r="D297">
            <v>0</v>
          </cell>
          <cell r="G297">
            <v>1922523399</v>
          </cell>
        </row>
        <row r="301">
          <cell r="C301">
            <v>1595403793000</v>
          </cell>
          <cell r="D301">
            <v>-56813000</v>
          </cell>
          <cell r="G301">
            <v>5235157</v>
          </cell>
        </row>
        <row r="312">
          <cell r="C312">
            <v>2882460440000</v>
          </cell>
          <cell r="D312">
            <v>0</v>
          </cell>
          <cell r="G312">
            <v>3641739355</v>
          </cell>
        </row>
        <row r="316">
          <cell r="G316">
            <v>3641739355</v>
          </cell>
        </row>
        <row r="317">
          <cell r="C317">
            <v>192480665000</v>
          </cell>
          <cell r="D317">
            <v>56813000</v>
          </cell>
          <cell r="G317">
            <v>42611795172</v>
          </cell>
        </row>
        <row r="330">
          <cell r="C330">
            <v>0</v>
          </cell>
          <cell r="D330">
            <v>0</v>
          </cell>
          <cell r="G330">
            <v>395318056</v>
          </cell>
        </row>
        <row r="331">
          <cell r="C331">
            <v>945702217000</v>
          </cell>
          <cell r="D331">
            <v>0</v>
          </cell>
          <cell r="G331">
            <v>53433453369</v>
          </cell>
        </row>
        <row r="335">
          <cell r="C335">
            <v>27070384000</v>
          </cell>
          <cell r="D335">
            <v>0</v>
          </cell>
          <cell r="G335">
            <v>9176001290</v>
          </cell>
        </row>
      </sheetData>
      <sheetData sheetId="23">
        <row r="9">
          <cell r="C9">
            <v>0</v>
          </cell>
        </row>
        <row r="13">
          <cell r="C13">
            <v>455065104000</v>
          </cell>
          <cell r="D13">
            <v>21926536894</v>
          </cell>
          <cell r="G13">
            <v>149115373649</v>
          </cell>
        </row>
        <row r="107">
          <cell r="G107">
            <v>488992838</v>
          </cell>
        </row>
        <row r="111">
          <cell r="G111">
            <v>29393847901</v>
          </cell>
        </row>
        <row r="163">
          <cell r="G163">
            <v>56680628178</v>
          </cell>
        </row>
        <row r="172">
          <cell r="G172">
            <v>51288402433</v>
          </cell>
        </row>
        <row r="206">
          <cell r="G206">
            <v>3759466239</v>
          </cell>
        </row>
        <row r="207">
          <cell r="G207">
            <v>5853734301</v>
          </cell>
        </row>
        <row r="213">
          <cell r="G213">
            <v>1650301759</v>
          </cell>
        </row>
        <row r="218">
          <cell r="C218">
            <v>523578319000</v>
          </cell>
          <cell r="D218">
            <v>0</v>
          </cell>
          <cell r="G218">
            <v>126950531451</v>
          </cell>
        </row>
        <row r="219">
          <cell r="G219">
            <v>126950531451</v>
          </cell>
        </row>
        <row r="300">
          <cell r="C300">
            <v>955397103000</v>
          </cell>
          <cell r="D300">
            <v>1440846009</v>
          </cell>
          <cell r="G300">
            <v>151320733063</v>
          </cell>
        </row>
        <row r="301">
          <cell r="G301">
            <v>141281182830</v>
          </cell>
        </row>
        <row r="317">
          <cell r="G317">
            <v>9920202738</v>
          </cell>
        </row>
        <row r="331">
          <cell r="G331">
            <v>0</v>
          </cell>
        </row>
        <row r="335">
          <cell r="G335">
            <v>119347495</v>
          </cell>
        </row>
      </sheetData>
      <sheetData sheetId="24">
        <row r="7">
          <cell r="C7">
            <v>17302281100000</v>
          </cell>
        </row>
      </sheetData>
      <sheetData sheetId="25"/>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
      <sheetName val="tn"/>
      <sheetName val="si"/>
      <sheetName val="oc"/>
      <sheetName val="cl"/>
      <sheetName val="bo"/>
      <sheetName val="en"/>
      <sheetName val="fo"/>
      <sheetName val="me"/>
      <sheetName val="tj"/>
      <sheetName val="ce"/>
      <sheetName val="bl"/>
      <sheetName val="ch"/>
      <sheetName val="sb"/>
      <sheetName val="uq"/>
      <sheetName val="us"/>
      <sheetName val="su"/>
      <sheetName val="nz"/>
      <sheetName val="pb"/>
      <sheetName val="cr"/>
      <sheetName val="ra"/>
      <sheetName val="vs"/>
      <sheetName val="cta"/>
      <sheetName val="Hoja5"/>
    </sheetNames>
    <sheetDataSet>
      <sheetData sheetId="0">
        <row r="11">
          <cell r="C11">
            <v>0</v>
          </cell>
        </row>
      </sheetData>
      <sheetData sheetId="1">
        <row r="11">
          <cell r="C11">
            <v>0</v>
          </cell>
        </row>
      </sheetData>
      <sheetData sheetId="2">
        <row r="11">
          <cell r="C11">
            <v>0</v>
          </cell>
        </row>
      </sheetData>
      <sheetData sheetId="3">
        <row r="11">
          <cell r="C11">
            <v>0</v>
          </cell>
        </row>
      </sheetData>
      <sheetData sheetId="4">
        <row r="11">
          <cell r="C11">
            <v>0</v>
          </cell>
        </row>
      </sheetData>
      <sheetData sheetId="5">
        <row r="11">
          <cell r="C11">
            <v>2367000000</v>
          </cell>
        </row>
      </sheetData>
      <sheetData sheetId="6">
        <row r="11">
          <cell r="C11">
            <v>0</v>
          </cell>
        </row>
      </sheetData>
      <sheetData sheetId="7">
        <row r="11">
          <cell r="C11">
            <v>0</v>
          </cell>
        </row>
      </sheetData>
      <sheetData sheetId="8">
        <row r="11">
          <cell r="C11">
            <v>0</v>
          </cell>
        </row>
      </sheetData>
      <sheetData sheetId="9">
        <row r="11">
          <cell r="C11">
            <v>0</v>
          </cell>
        </row>
      </sheetData>
      <sheetData sheetId="10">
        <row r="11">
          <cell r="C11">
            <v>0</v>
          </cell>
        </row>
      </sheetData>
      <sheetData sheetId="11">
        <row r="11">
          <cell r="C11">
            <v>0</v>
          </cell>
        </row>
      </sheetData>
      <sheetData sheetId="12">
        <row r="11">
          <cell r="C11">
            <v>0</v>
          </cell>
        </row>
      </sheetData>
      <sheetData sheetId="13">
        <row r="11">
          <cell r="C11">
            <v>0</v>
          </cell>
        </row>
      </sheetData>
      <sheetData sheetId="14">
        <row r="11">
          <cell r="C11">
            <v>0</v>
          </cell>
        </row>
      </sheetData>
      <sheetData sheetId="15">
        <row r="11">
          <cell r="C11">
            <v>13922000000</v>
          </cell>
        </row>
      </sheetData>
      <sheetData sheetId="16">
        <row r="11">
          <cell r="C11">
            <v>0</v>
          </cell>
        </row>
      </sheetData>
      <sheetData sheetId="17">
        <row r="11">
          <cell r="C11">
            <v>0</v>
          </cell>
        </row>
      </sheetData>
      <sheetData sheetId="18">
        <row r="11">
          <cell r="C11">
            <v>11271000000</v>
          </cell>
        </row>
      </sheetData>
      <sheetData sheetId="19">
        <row r="11">
          <cell r="C11">
            <v>0</v>
          </cell>
        </row>
      </sheetData>
      <sheetData sheetId="20">
        <row r="11">
          <cell r="C11">
            <v>10315000000</v>
          </cell>
        </row>
      </sheetData>
      <sheetData sheetId="21">
        <row r="11">
          <cell r="C11">
            <v>0</v>
          </cell>
        </row>
      </sheetData>
      <sheetData sheetId="22">
        <row r="8">
          <cell r="C8">
            <v>37875000000</v>
          </cell>
          <cell r="D8">
            <v>0</v>
          </cell>
          <cell r="G8">
            <v>77179242101</v>
          </cell>
        </row>
        <row r="13">
          <cell r="C13">
            <v>1356056000000</v>
          </cell>
          <cell r="D13">
            <v>1305899741</v>
          </cell>
          <cell r="G13">
            <v>242786985023</v>
          </cell>
        </row>
        <row r="111">
          <cell r="G111">
            <v>242192911517</v>
          </cell>
        </row>
        <row r="213">
          <cell r="G213">
            <v>594073506</v>
          </cell>
        </row>
        <row r="300">
          <cell r="C300">
            <v>1854000000</v>
          </cell>
          <cell r="D300">
            <v>0</v>
          </cell>
          <cell r="G300">
            <v>939340604</v>
          </cell>
        </row>
        <row r="301">
          <cell r="G301">
            <v>53516418</v>
          </cell>
        </row>
        <row r="317">
          <cell r="G317">
            <v>866574593</v>
          </cell>
        </row>
        <row r="335">
          <cell r="G335">
            <v>19249593</v>
          </cell>
        </row>
      </sheetData>
      <sheetData sheetId="2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g"/>
      <sheetName val="gas"/>
      <sheetName val="funcio"/>
      <sheetName val="operativos"/>
      <sheetName val="deuda"/>
      <sheetName val="inver"/>
      <sheetName val="anexo1"/>
      <sheetName val="anex. 2-3"/>
      <sheetName val="anexo4"/>
      <sheetName val="objetivos"/>
      <sheetName val="plan"/>
      <sheetName val="tip"/>
      <sheetName val="rango"/>
      <sheetName val="pi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12">
          <cell r="C12">
            <v>504668000</v>
          </cell>
        </row>
        <row r="28">
          <cell r="B28">
            <v>129049512.91420069</v>
          </cell>
        </row>
      </sheetData>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ual"/>
      <sheetName val="eic"/>
      <sheetName val="eses"/>
      <sheetName val="ing cta"/>
      <sheetName val="gas cta"/>
      <sheetName val="ing ent"/>
      <sheetName val="gas ent"/>
      <sheetName val="Hoja1"/>
    </sheetNames>
    <sheetDataSet>
      <sheetData sheetId="0"/>
      <sheetData sheetId="1"/>
      <sheetData sheetId="2"/>
      <sheetData sheetId="3"/>
      <sheetData sheetId="4">
        <row r="305">
          <cell r="F305">
            <v>687402287.42399991</v>
          </cell>
          <cell r="N305">
            <v>379122397.29900002</v>
          </cell>
        </row>
        <row r="306">
          <cell r="F306">
            <v>242140423.75899994</v>
          </cell>
          <cell r="N306">
            <v>174305764.63800001</v>
          </cell>
        </row>
        <row r="310">
          <cell r="F310">
            <v>163709303</v>
          </cell>
          <cell r="N310">
            <v>121630131.436</v>
          </cell>
        </row>
      </sheetData>
      <sheetData sheetId="5"/>
      <sheetData sheetId="6"/>
      <sheetData sheetId="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3" Type="http://schemas.openxmlformats.org/officeDocument/2006/relationships/hyperlink" Target="Global.xlsx" TargetMode="External"/><Relationship Id="rId18" Type="http://schemas.openxmlformats.org/officeDocument/2006/relationships/hyperlink" Target="establecimientos.xlsx" TargetMode="External"/><Relationship Id="rId26" Type="http://schemas.openxmlformats.org/officeDocument/2006/relationships/hyperlink" Target="anual.xlsx" TargetMode="External"/><Relationship Id="rId39" Type="http://schemas.openxmlformats.org/officeDocument/2006/relationships/printerSettings" Target="../printerSettings/printerSettings8.bin"/><Relationship Id="rId21" Type="http://schemas.openxmlformats.org/officeDocument/2006/relationships/hyperlink" Target="anual%20ing%20neto.xlsx" TargetMode="External"/><Relationship Id="rId34" Type="http://schemas.openxmlformats.org/officeDocument/2006/relationships/hyperlink" Target="empresas.xlsx" TargetMode="External"/><Relationship Id="rId7" Type="http://schemas.openxmlformats.org/officeDocument/2006/relationships/hyperlink" Target="anual%20ing%20neto.xlsx" TargetMode="External"/><Relationship Id="rId12" Type="http://schemas.openxmlformats.org/officeDocument/2006/relationships/hyperlink" Target="eses%20ingresos.xlsx" TargetMode="External"/><Relationship Id="rId17" Type="http://schemas.openxmlformats.org/officeDocument/2006/relationships/hyperlink" Target="anual%20ing%20neto.xlsx" TargetMode="External"/><Relationship Id="rId25" Type="http://schemas.openxmlformats.org/officeDocument/2006/relationships/hyperlink" Target="Global.xlsx" TargetMode="External"/><Relationship Id="rId33" Type="http://schemas.openxmlformats.org/officeDocument/2006/relationships/hyperlink" Target="anual%20ing%20neto.xlsx" TargetMode="External"/><Relationship Id="rId38" Type="http://schemas.openxmlformats.org/officeDocument/2006/relationships/hyperlink" Target="Global.xlsx" TargetMode="External"/><Relationship Id="rId2" Type="http://schemas.openxmlformats.org/officeDocument/2006/relationships/hyperlink" Target="anual.xlsx" TargetMode="External"/><Relationship Id="rId16" Type="http://schemas.openxmlformats.org/officeDocument/2006/relationships/hyperlink" Target="central.xlsx" TargetMode="External"/><Relationship Id="rId20" Type="http://schemas.openxmlformats.org/officeDocument/2006/relationships/hyperlink" Target="establecimientos.xlsx" TargetMode="External"/><Relationship Id="rId29" Type="http://schemas.openxmlformats.org/officeDocument/2006/relationships/hyperlink" Target="anual%20ing%20neto.xlsx" TargetMode="External"/><Relationship Id="rId1" Type="http://schemas.openxmlformats.org/officeDocument/2006/relationships/hyperlink" Target="Global.xlsx" TargetMode="External"/><Relationship Id="rId6" Type="http://schemas.openxmlformats.org/officeDocument/2006/relationships/hyperlink" Target="establecimientos.xlsx" TargetMode="External"/><Relationship Id="rId11" Type="http://schemas.openxmlformats.org/officeDocument/2006/relationships/hyperlink" Target="ESES%20GASTOS.xlsx" TargetMode="External"/><Relationship Id="rId24" Type="http://schemas.openxmlformats.org/officeDocument/2006/relationships/hyperlink" Target="eses%20ingresos.xlsx" TargetMode="External"/><Relationship Id="rId32" Type="http://schemas.openxmlformats.org/officeDocument/2006/relationships/hyperlink" Target="establecimientos.xlsx" TargetMode="External"/><Relationship Id="rId37" Type="http://schemas.openxmlformats.org/officeDocument/2006/relationships/hyperlink" Target="Global.xlsx" TargetMode="External"/><Relationship Id="rId40" Type="http://schemas.openxmlformats.org/officeDocument/2006/relationships/drawing" Target="../drawings/drawing5.xml"/><Relationship Id="rId5" Type="http://schemas.openxmlformats.org/officeDocument/2006/relationships/hyperlink" Target="anual%20ing%20neto.xlsx" TargetMode="External"/><Relationship Id="rId15" Type="http://schemas.openxmlformats.org/officeDocument/2006/relationships/hyperlink" Target="anual%20ing%20neto.xlsx" TargetMode="External"/><Relationship Id="rId23" Type="http://schemas.openxmlformats.org/officeDocument/2006/relationships/hyperlink" Target="ESES%20GASTOS.xlsx" TargetMode="External"/><Relationship Id="rId28" Type="http://schemas.openxmlformats.org/officeDocument/2006/relationships/hyperlink" Target="central.xlsx" TargetMode="External"/><Relationship Id="rId36" Type="http://schemas.openxmlformats.org/officeDocument/2006/relationships/hyperlink" Target="eses%20ingresos.xlsx" TargetMode="External"/><Relationship Id="rId10" Type="http://schemas.openxmlformats.org/officeDocument/2006/relationships/hyperlink" Target="empresas.xlsx" TargetMode="External"/><Relationship Id="rId19" Type="http://schemas.openxmlformats.org/officeDocument/2006/relationships/hyperlink" Target="anual%20ing%20neto.xlsx" TargetMode="External"/><Relationship Id="rId31" Type="http://schemas.openxmlformats.org/officeDocument/2006/relationships/hyperlink" Target="anual%20ing%20neto.xlsx" TargetMode="External"/><Relationship Id="rId4" Type="http://schemas.openxmlformats.org/officeDocument/2006/relationships/hyperlink" Target="central.xlsx" TargetMode="External"/><Relationship Id="rId9" Type="http://schemas.openxmlformats.org/officeDocument/2006/relationships/hyperlink" Target="anual%20ing%20neto.xlsx" TargetMode="External"/><Relationship Id="rId14" Type="http://schemas.openxmlformats.org/officeDocument/2006/relationships/hyperlink" Target="anual.xlsx" TargetMode="External"/><Relationship Id="rId22" Type="http://schemas.openxmlformats.org/officeDocument/2006/relationships/hyperlink" Target="empresas.xlsx" TargetMode="External"/><Relationship Id="rId27" Type="http://schemas.openxmlformats.org/officeDocument/2006/relationships/hyperlink" Target="anual%20ing%20neto.xlsx" TargetMode="External"/><Relationship Id="rId30" Type="http://schemas.openxmlformats.org/officeDocument/2006/relationships/hyperlink" Target="establecimientos.xlsx" TargetMode="External"/><Relationship Id="rId35" Type="http://schemas.openxmlformats.org/officeDocument/2006/relationships/hyperlink" Target="ESES%20GASTOS.xlsx" TargetMode="External"/><Relationship Id="rId8" Type="http://schemas.openxmlformats.org/officeDocument/2006/relationships/hyperlink" Target="establecimientos.xlsx" TargetMode="External"/><Relationship Id="rId3" Type="http://schemas.openxmlformats.org/officeDocument/2006/relationships/hyperlink" Target="anual%20ing%20neto.xlsx"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www.contraloriagen.gov.co/documents/10136/29244829/Ley+5+de+1992.pdf/ce70ba37-55f9-4878-8e30-948dc1cdf1cd" TargetMode="External"/><Relationship Id="rId13" Type="http://schemas.openxmlformats.org/officeDocument/2006/relationships/hyperlink" Target="http://www.contraloriagen.gov.co/web/guest/herramientas/normatividad" TargetMode="External"/><Relationship Id="rId18" Type="http://schemas.openxmlformats.org/officeDocument/2006/relationships/hyperlink" Target="http://www.contraloriagen.gov.co/web/guest/herramientas/normatividad" TargetMode="External"/><Relationship Id="rId26" Type="http://schemas.openxmlformats.org/officeDocument/2006/relationships/hyperlink" Target="http://www.dafp.gov.co/leyes/D0735001.HTM" TargetMode="External"/><Relationship Id="rId3" Type="http://schemas.openxmlformats.org/officeDocument/2006/relationships/hyperlink" Target="http://www.contraloriagen.gov.co/documents/10136/29244829/Ley+51+de+1990.pdf/29ca5432-4a5d-4ce5-9e28-f898d46e7385" TargetMode="External"/><Relationship Id="rId21" Type="http://schemas.openxmlformats.org/officeDocument/2006/relationships/hyperlink" Target="http://www.contraloriagen.gov.co/web/guest/herramientas/normatividad" TargetMode="External"/><Relationship Id="rId7" Type="http://schemas.openxmlformats.org/officeDocument/2006/relationships/hyperlink" Target="http://www.contraloriagen.gov.co/documents/10136/29244829/Ley+533+de+1999.pdf/ed368204-1356-4d8e-9892-7f56d100a3fb" TargetMode="External"/><Relationship Id="rId12" Type="http://schemas.openxmlformats.org/officeDocument/2006/relationships/hyperlink" Target="http://www.contraloriagen.gov.co/documents/10136/29244829/Ley+42+de+1993.pdf/7f2db300-19d5-4240-b81d-7d1791abb781" TargetMode="External"/><Relationship Id="rId17" Type="http://schemas.openxmlformats.org/officeDocument/2006/relationships/hyperlink" Target="http://www.contraloriagen.gov.co/web/guest/herramientas/normatividad" TargetMode="External"/><Relationship Id="rId25" Type="http://schemas.openxmlformats.org/officeDocument/2006/relationships/hyperlink" Target="http://www.contraloriagen.gov.co/web/guest/herramientas/normatividad" TargetMode="External"/><Relationship Id="rId2" Type="http://schemas.openxmlformats.org/officeDocument/2006/relationships/hyperlink" Target="http://www.contraloriagen.gov.co/documents/10136/29244829/Ley+42+de+1993.pdf/7f2db300-19d5-4240-b81d-7d1791abb781" TargetMode="External"/><Relationship Id="rId16" Type="http://schemas.openxmlformats.org/officeDocument/2006/relationships/hyperlink" Target="http://www.secretariasenado.gov.co/leyes/CONS_P91.HTM" TargetMode="External"/><Relationship Id="rId20" Type="http://schemas.openxmlformats.org/officeDocument/2006/relationships/hyperlink" Target="http://www.contraloriagen.gov.co/web/guest/herramientas/normatividad" TargetMode="External"/><Relationship Id="rId1" Type="http://schemas.openxmlformats.org/officeDocument/2006/relationships/hyperlink" Target="http://www.contraloriagen.gov.co/documents/10136/29244829/Constitucion+Politica+Colombia.pdf/ef5db4bb-a49a-42df-9b97-46de2d338a07" TargetMode="External"/><Relationship Id="rId6" Type="http://schemas.openxmlformats.org/officeDocument/2006/relationships/hyperlink" Target="http://www.contraloriagen.gov.co/documents/10136/29244829/Ley+358+de+1997.pdf/b09eb949-6534-40da-bfd7-3b1b1ed58ea5" TargetMode="External"/><Relationship Id="rId11" Type="http://schemas.openxmlformats.org/officeDocument/2006/relationships/hyperlink" Target="http://www.contraloriagen.gov.co/documents/10136/29244829/Constitucion+Politica+Colombia.pdf/ef5db4bb-a49a-42df-9b97-46de2d338a07" TargetMode="External"/><Relationship Id="rId24" Type="http://schemas.openxmlformats.org/officeDocument/2006/relationships/hyperlink" Target="http://www.contraloriagen.gov.co/web/guest/herramientas/normatividad" TargetMode="External"/><Relationship Id="rId5" Type="http://schemas.openxmlformats.org/officeDocument/2006/relationships/hyperlink" Target="http://www.contraloriagen.gov.co/documents/10136/29244829/Ley+185+de+1995.pdf/f4d18798-a05f-450c-bef8-55a5efdd6969" TargetMode="External"/><Relationship Id="rId15" Type="http://schemas.openxmlformats.org/officeDocument/2006/relationships/hyperlink" Target="http://www.contraloriagen.gov.co/web/guest/guia-de-auditoria" TargetMode="External"/><Relationship Id="rId23" Type="http://schemas.openxmlformats.org/officeDocument/2006/relationships/hyperlink" Target="http://www.contraloriagen.gov.co/web/guest/herramientas/normatividad" TargetMode="External"/><Relationship Id="rId28" Type="http://schemas.openxmlformats.org/officeDocument/2006/relationships/printerSettings" Target="../printerSettings/printerSettings9.bin"/><Relationship Id="rId10" Type="http://schemas.openxmlformats.org/officeDocument/2006/relationships/hyperlink" Target="http://www.contraloriagen.gov.co/documents/10136/29244829/Resolucion+5289+de+2001.pdf/0329fa1b-ef34-423b-8e92-d9184431fbb2" TargetMode="External"/><Relationship Id="rId19" Type="http://schemas.openxmlformats.org/officeDocument/2006/relationships/hyperlink" Target="http://www.secretariasenado.gov.co/leyes/CONS_P91.HTM" TargetMode="External"/><Relationship Id="rId4" Type="http://schemas.openxmlformats.org/officeDocument/2006/relationships/hyperlink" Target="http://www.contraloriagen.gov.co/documents/10136/29244829/Ley+80+de+1993.pdf/9f258564-a426-495f-be20-9c5f8fe179f0" TargetMode="External"/><Relationship Id="rId9" Type="http://schemas.openxmlformats.org/officeDocument/2006/relationships/hyperlink" Target="http://www.contraloriagen.gov.co/documents/10136/29244829/Decreto+2681+de+1993.pdf/a20c3a41-5440-4377-81a5-9c0742bb5d12" TargetMode="External"/><Relationship Id="rId14" Type="http://schemas.openxmlformats.org/officeDocument/2006/relationships/hyperlink" Target="http://www.contraloriagen.gov.co/web/guest/herramientas/normatividad" TargetMode="External"/><Relationship Id="rId22" Type="http://schemas.openxmlformats.org/officeDocument/2006/relationships/hyperlink" Target="http://www.contraloriagen.gov.co/web/guest/herramientas/normatividad" TargetMode="External"/><Relationship Id="rId27" Type="http://schemas.openxmlformats.org/officeDocument/2006/relationships/hyperlink" Target="http://www.contraloriagen.gov.co/web/guest/herramientas/normatividad"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R87"/>
  <sheetViews>
    <sheetView topLeftCell="A5" workbookViewId="0"/>
  </sheetViews>
  <sheetFormatPr baseColWidth="10" defaultRowHeight="15" x14ac:dyDescent="0.2"/>
  <cols>
    <col min="1" max="1" width="33.44140625" customWidth="1"/>
    <col min="2" max="2" width="12.88671875" customWidth="1"/>
    <col min="3" max="3" width="5.21875" customWidth="1"/>
    <col min="4" max="4" width="11.21875" customWidth="1"/>
    <col min="5" max="5" width="5" customWidth="1"/>
    <col min="6" max="6" width="11.21875" customWidth="1"/>
    <col min="7" max="7" width="5.88671875" bestFit="1" customWidth="1"/>
    <col min="8" max="8" width="11.21875" bestFit="1" customWidth="1"/>
    <col min="9" max="9" width="5.21875" customWidth="1"/>
    <col min="10" max="10" width="10.77734375" bestFit="1" customWidth="1"/>
    <col min="11" max="11" width="5.21875" customWidth="1"/>
    <col min="12" max="12" width="9.5546875" bestFit="1" customWidth="1"/>
    <col min="13" max="13" width="5.21875" customWidth="1"/>
    <col min="14" max="14" width="9.5546875" bestFit="1" customWidth="1"/>
    <col min="15" max="15" width="5.21875" customWidth="1"/>
    <col min="16" max="16" width="10.77734375" bestFit="1" customWidth="1"/>
    <col min="17" max="17" width="5.21875" customWidth="1"/>
    <col min="18" max="18" width="10.77734375" bestFit="1" customWidth="1"/>
    <col min="19" max="19" width="5.21875" customWidth="1"/>
    <col min="20" max="20" width="10.77734375" bestFit="1" customWidth="1"/>
    <col min="21" max="21" width="5.21875" customWidth="1"/>
    <col min="22" max="22" width="10.77734375" bestFit="1" customWidth="1"/>
    <col min="23" max="23" width="4.21875" bestFit="1" customWidth="1"/>
    <col min="24" max="24" width="10.77734375" bestFit="1" customWidth="1"/>
    <col min="25" max="25" width="4.33203125" bestFit="1" customWidth="1"/>
    <col min="26" max="26" width="11.44140625" customWidth="1"/>
    <col min="27" max="27" width="5.21875" bestFit="1" customWidth="1"/>
    <col min="28" max="28" width="12.21875" customWidth="1"/>
    <col min="29" max="29" width="5.88671875" bestFit="1" customWidth="1"/>
    <col min="30" max="30" width="9" customWidth="1"/>
    <col min="31" max="31" width="4.88671875" customWidth="1"/>
    <col min="33" max="33" width="5.77734375" bestFit="1" customWidth="1"/>
    <col min="34" max="34" width="11.44140625" customWidth="1"/>
    <col min="35" max="35" width="5.109375" customWidth="1"/>
    <col min="36" max="36" width="10.33203125" customWidth="1"/>
    <col min="37" max="37" width="5.21875" customWidth="1"/>
    <col min="38" max="38" width="11.77734375" customWidth="1"/>
    <col min="39" max="39" width="5.77734375" bestFit="1" customWidth="1"/>
    <col min="40" max="40" width="11.44140625" customWidth="1"/>
    <col min="41" max="41" width="5.21875" customWidth="1"/>
    <col min="42" max="42" width="11.21875" customWidth="1"/>
    <col min="43" max="43" width="4.6640625" customWidth="1"/>
    <col min="44" max="44" width="11.88671875" customWidth="1"/>
    <col min="45" max="45" width="5.33203125" customWidth="1"/>
    <col min="46" max="46" width="11.33203125" customWidth="1"/>
    <col min="47" max="47" width="5.21875" customWidth="1"/>
    <col min="48" max="48" width="12.88671875" customWidth="1"/>
    <col min="49" max="49" width="5.77734375" bestFit="1" customWidth="1"/>
    <col min="50" max="50" width="8.77734375" bestFit="1" customWidth="1"/>
    <col min="51" max="51" width="5.5546875" bestFit="1" customWidth="1"/>
    <col min="52" max="52" width="6.77734375" bestFit="1" customWidth="1"/>
    <col min="53" max="53" width="5.77734375" bestFit="1" customWidth="1"/>
    <col min="54" max="54" width="10.33203125" bestFit="1" customWidth="1"/>
    <col min="55" max="55" width="4.77734375" customWidth="1"/>
    <col min="56" max="56" width="6.77734375" bestFit="1" customWidth="1"/>
    <col min="57" max="57" width="4.21875" customWidth="1"/>
    <col min="58" max="58" width="12.109375" customWidth="1"/>
    <col min="59" max="59" width="11.88671875" customWidth="1"/>
    <col min="60" max="60" width="5.5546875" bestFit="1" customWidth="1"/>
    <col min="61" max="61" width="9.6640625" hidden="1" customWidth="1"/>
    <col min="62" max="62" width="12.33203125" hidden="1" customWidth="1"/>
    <col min="63" max="63" width="11.21875" customWidth="1"/>
    <col min="64" max="64" width="6.33203125" bestFit="1" customWidth="1"/>
    <col min="65" max="65" width="11.33203125" customWidth="1"/>
    <col min="66" max="66" width="5.77734375" bestFit="1" customWidth="1"/>
    <col min="67" max="67" width="11.33203125" customWidth="1"/>
    <col min="68" max="68" width="5.77734375" bestFit="1" customWidth="1"/>
  </cols>
  <sheetData>
    <row r="1" spans="1:68" ht="15.75" hidden="1" thickBot="1" x14ac:dyDescent="0.25">
      <c r="A1" s="1" t="s">
        <v>0</v>
      </c>
    </row>
    <row r="2" spans="1:68" ht="13.5" customHeight="1" thickBot="1" x14ac:dyDescent="0.25">
      <c r="A2" s="275" t="s">
        <v>1</v>
      </c>
      <c r="B2" s="606" t="s">
        <v>330</v>
      </c>
      <c r="C2" s="607"/>
      <c r="D2" s="607"/>
      <c r="E2" s="607"/>
      <c r="F2" s="607"/>
      <c r="G2" s="607"/>
      <c r="H2" s="607"/>
      <c r="I2" s="608"/>
      <c r="J2" s="606" t="s">
        <v>328</v>
      </c>
      <c r="K2" s="607"/>
      <c r="L2" s="607"/>
      <c r="M2" s="607"/>
      <c r="N2" s="607"/>
      <c r="O2" s="607"/>
      <c r="P2" s="607"/>
      <c r="Q2" s="608"/>
      <c r="R2" s="606" t="s">
        <v>329</v>
      </c>
      <c r="S2" s="607"/>
      <c r="T2" s="607"/>
      <c r="U2" s="607"/>
      <c r="V2" s="607"/>
      <c r="W2" s="607"/>
      <c r="X2" s="607"/>
      <c r="Y2" s="608"/>
      <c r="Z2" s="609" t="s">
        <v>2</v>
      </c>
      <c r="AA2" s="607"/>
      <c r="AB2" s="607"/>
      <c r="AC2" s="607"/>
      <c r="AD2" s="607"/>
      <c r="AE2" s="607"/>
      <c r="AF2" s="607"/>
      <c r="AG2" s="608"/>
      <c r="AH2" s="609" t="s">
        <v>3</v>
      </c>
      <c r="AI2" s="607"/>
      <c r="AJ2" s="607"/>
      <c r="AK2" s="607"/>
      <c r="AL2" s="607"/>
      <c r="AM2" s="607"/>
      <c r="AN2" s="607"/>
      <c r="AO2" s="608"/>
      <c r="AP2" s="609" t="s">
        <v>4</v>
      </c>
      <c r="AQ2" s="607"/>
      <c r="AR2" s="607"/>
      <c r="AS2" s="607"/>
      <c r="AT2" s="607"/>
      <c r="AU2" s="607"/>
      <c r="AV2" s="607"/>
      <c r="AW2" s="608"/>
      <c r="AX2" s="609" t="s">
        <v>5</v>
      </c>
      <c r="AY2" s="607"/>
      <c r="AZ2" s="607"/>
      <c r="BA2" s="607"/>
      <c r="BB2" s="607"/>
      <c r="BC2" s="607"/>
      <c r="BD2" s="607"/>
      <c r="BE2" s="608"/>
      <c r="BF2" s="613" t="s">
        <v>6</v>
      </c>
      <c r="BG2" s="614"/>
      <c r="BH2" s="614"/>
      <c r="BI2" s="614"/>
      <c r="BJ2" s="614"/>
      <c r="BK2" s="614"/>
      <c r="BL2" s="614"/>
      <c r="BM2" s="614"/>
      <c r="BN2" s="614"/>
      <c r="BO2" s="614"/>
      <c r="BP2" s="615"/>
    </row>
    <row r="3" spans="1:68" ht="15.75" thickBot="1" x14ac:dyDescent="0.25">
      <c r="A3" s="276" t="s">
        <v>7</v>
      </c>
      <c r="B3" s="602" t="s">
        <v>8</v>
      </c>
      <c r="C3" s="603"/>
      <c r="D3" s="604" t="s">
        <v>9</v>
      </c>
      <c r="E3" s="604"/>
      <c r="F3" s="604"/>
      <c r="G3" s="604"/>
      <c r="H3" s="604"/>
      <c r="I3" s="605"/>
      <c r="J3" s="254"/>
      <c r="K3" s="254"/>
      <c r="L3" s="254"/>
      <c r="M3" s="254"/>
      <c r="N3" s="254"/>
      <c r="O3" s="254"/>
      <c r="P3" s="254"/>
      <c r="Q3" s="254"/>
      <c r="R3" s="254"/>
      <c r="S3" s="254"/>
      <c r="T3" s="254"/>
      <c r="U3" s="254"/>
      <c r="V3" s="254"/>
      <c r="W3" s="254"/>
      <c r="X3" s="254"/>
      <c r="Y3" s="254"/>
      <c r="Z3" s="616" t="s">
        <v>8</v>
      </c>
      <c r="AA3" s="603"/>
      <c r="AB3" s="604" t="s">
        <v>9</v>
      </c>
      <c r="AC3" s="604"/>
      <c r="AD3" s="604"/>
      <c r="AE3" s="604"/>
      <c r="AF3" s="604"/>
      <c r="AG3" s="605"/>
      <c r="AH3" s="616" t="s">
        <v>8</v>
      </c>
      <c r="AI3" s="603"/>
      <c r="AJ3" s="604" t="s">
        <v>9</v>
      </c>
      <c r="AK3" s="604"/>
      <c r="AL3" s="604"/>
      <c r="AM3" s="604"/>
      <c r="AN3" s="604"/>
      <c r="AO3" s="605"/>
      <c r="AP3" s="616" t="s">
        <v>8</v>
      </c>
      <c r="AQ3" s="603"/>
      <c r="AR3" s="604" t="s">
        <v>9</v>
      </c>
      <c r="AS3" s="604"/>
      <c r="AT3" s="604"/>
      <c r="AU3" s="604"/>
      <c r="AV3" s="604"/>
      <c r="AW3" s="605"/>
      <c r="AX3" s="616" t="s">
        <v>8</v>
      </c>
      <c r="AY3" s="603"/>
      <c r="AZ3" s="604" t="s">
        <v>9</v>
      </c>
      <c r="BA3" s="604"/>
      <c r="BB3" s="604"/>
      <c r="BC3" s="604"/>
      <c r="BD3" s="604"/>
      <c r="BE3" s="605"/>
      <c r="BF3" s="610" t="s">
        <v>8</v>
      </c>
      <c r="BG3" s="611"/>
      <c r="BH3" s="611"/>
      <c r="BI3" s="611"/>
      <c r="BJ3" s="612"/>
      <c r="BK3" s="606" t="s">
        <v>9</v>
      </c>
      <c r="BL3" s="607"/>
      <c r="BM3" s="607"/>
      <c r="BN3" s="607"/>
      <c r="BO3" s="607"/>
      <c r="BP3" s="608"/>
    </row>
    <row r="4" spans="1:68" ht="39" thickBot="1" x14ac:dyDescent="0.25">
      <c r="A4" s="277" t="s">
        <v>10</v>
      </c>
      <c r="B4" s="278" t="s">
        <v>11</v>
      </c>
      <c r="C4" s="279" t="s">
        <v>12</v>
      </c>
      <c r="D4" s="280" t="s">
        <v>13</v>
      </c>
      <c r="E4" s="279" t="s">
        <v>14</v>
      </c>
      <c r="F4" s="281" t="s">
        <v>15</v>
      </c>
      <c r="G4" s="279" t="s">
        <v>14</v>
      </c>
      <c r="H4" s="280" t="s">
        <v>16</v>
      </c>
      <c r="I4" s="282" t="s">
        <v>14</v>
      </c>
      <c r="J4" s="278" t="s">
        <v>11</v>
      </c>
      <c r="K4" s="279" t="s">
        <v>12</v>
      </c>
      <c r="L4" s="280" t="s">
        <v>13</v>
      </c>
      <c r="M4" s="279" t="s">
        <v>14</v>
      </c>
      <c r="N4" s="281" t="s">
        <v>15</v>
      </c>
      <c r="O4" s="279" t="s">
        <v>14</v>
      </c>
      <c r="P4" s="280" t="s">
        <v>16</v>
      </c>
      <c r="Q4" s="282" t="s">
        <v>14</v>
      </c>
      <c r="R4" s="278" t="s">
        <v>11</v>
      </c>
      <c r="S4" s="279" t="s">
        <v>12</v>
      </c>
      <c r="T4" s="280" t="s">
        <v>13</v>
      </c>
      <c r="U4" s="279" t="s">
        <v>14</v>
      </c>
      <c r="V4" s="281" t="s">
        <v>15</v>
      </c>
      <c r="W4" s="279" t="s">
        <v>14</v>
      </c>
      <c r="X4" s="280" t="s">
        <v>16</v>
      </c>
      <c r="Y4" s="282" t="s">
        <v>14</v>
      </c>
      <c r="Z4" s="283" t="s">
        <v>11</v>
      </c>
      <c r="AA4" s="279" t="s">
        <v>12</v>
      </c>
      <c r="AB4" s="280" t="s">
        <v>13</v>
      </c>
      <c r="AC4" s="279" t="s">
        <v>14</v>
      </c>
      <c r="AD4" s="281" t="s">
        <v>15</v>
      </c>
      <c r="AE4" s="279" t="s">
        <v>14</v>
      </c>
      <c r="AF4" s="280" t="s">
        <v>16</v>
      </c>
      <c r="AG4" s="282" t="s">
        <v>14</v>
      </c>
      <c r="AH4" s="283" t="s">
        <v>11</v>
      </c>
      <c r="AI4" s="279" t="s">
        <v>12</v>
      </c>
      <c r="AJ4" s="280" t="s">
        <v>13</v>
      </c>
      <c r="AK4" s="279" t="s">
        <v>14</v>
      </c>
      <c r="AL4" s="281" t="s">
        <v>15</v>
      </c>
      <c r="AM4" s="279" t="s">
        <v>14</v>
      </c>
      <c r="AN4" s="280" t="s">
        <v>16</v>
      </c>
      <c r="AO4" s="282" t="s">
        <v>14</v>
      </c>
      <c r="AP4" s="283" t="s">
        <v>11</v>
      </c>
      <c r="AQ4" s="279" t="s">
        <v>12</v>
      </c>
      <c r="AR4" s="280" t="s">
        <v>13</v>
      </c>
      <c r="AS4" s="279" t="s">
        <v>14</v>
      </c>
      <c r="AT4" s="281" t="s">
        <v>15</v>
      </c>
      <c r="AU4" s="279" t="s">
        <v>14</v>
      </c>
      <c r="AV4" s="280" t="s">
        <v>16</v>
      </c>
      <c r="AW4" s="282" t="s">
        <v>14</v>
      </c>
      <c r="AX4" s="283" t="s">
        <v>11</v>
      </c>
      <c r="AY4" s="279" t="s">
        <v>12</v>
      </c>
      <c r="AZ4" s="280" t="s">
        <v>13</v>
      </c>
      <c r="BA4" s="279" t="s">
        <v>14</v>
      </c>
      <c r="BB4" s="281" t="s">
        <v>15</v>
      </c>
      <c r="BC4" s="279" t="s">
        <v>14</v>
      </c>
      <c r="BD4" s="280" t="s">
        <v>16</v>
      </c>
      <c r="BE4" s="282" t="s">
        <v>14</v>
      </c>
      <c r="BF4" s="278" t="s">
        <v>17</v>
      </c>
      <c r="BG4" s="284" t="s">
        <v>18</v>
      </c>
      <c r="BH4" s="279" t="s">
        <v>12</v>
      </c>
      <c r="BI4" s="285" t="s">
        <v>19</v>
      </c>
      <c r="BJ4" s="286" t="s">
        <v>20</v>
      </c>
      <c r="BK4" s="287" t="s">
        <v>13</v>
      </c>
      <c r="BL4" s="279" t="s">
        <v>14</v>
      </c>
      <c r="BM4" s="281" t="s">
        <v>15</v>
      </c>
      <c r="BN4" s="279" t="s">
        <v>14</v>
      </c>
      <c r="BO4" s="280" t="s">
        <v>16</v>
      </c>
      <c r="BP4" s="282" t="s">
        <v>14</v>
      </c>
    </row>
    <row r="5" spans="1:68" x14ac:dyDescent="0.2">
      <c r="A5" s="274" t="s">
        <v>21</v>
      </c>
      <c r="B5" s="30">
        <f>SUM([1]con!$F$434)</f>
        <v>0</v>
      </c>
      <c r="C5" s="31">
        <f t="shared" ref="C5:C17" si="0">IF(OR(B5=0,B$84=0),0,B5/B$84)*100</f>
        <v>0</v>
      </c>
      <c r="D5" s="3">
        <f>SUM([1]con!$J$434)</f>
        <v>0</v>
      </c>
      <c r="E5" s="31">
        <f>IF(OR(D5=0,B5=0),0,D5/B5)*100</f>
        <v>0</v>
      </c>
      <c r="F5" s="32">
        <f>SUM(H5-D5)</f>
        <v>0</v>
      </c>
      <c r="G5" s="31">
        <f>IF(OR(F5=0,B5=0),0,F5/B5)*100</f>
        <v>0</v>
      </c>
      <c r="H5" s="3">
        <f>SUM([1]con!$N$434)</f>
        <v>0</v>
      </c>
      <c r="I5" s="33">
        <f>IF(OR(H5=0,B5=0),0,H5/B5)*100</f>
        <v>0</v>
      </c>
      <c r="J5" s="30">
        <f>SUM([1]con!$F$885)</f>
        <v>0</v>
      </c>
      <c r="K5" s="31">
        <f t="shared" ref="K5:K17" si="1">IF(OR(J5=0,J$84=0),0,J5/J$84)*100</f>
        <v>0</v>
      </c>
      <c r="L5" s="3">
        <f>SUM([1]con!$J$885)</f>
        <v>0</v>
      </c>
      <c r="M5" s="31">
        <f>IF(OR(L5=0,J5=0),0,L5/J5)*100</f>
        <v>0</v>
      </c>
      <c r="N5" s="32">
        <f>SUM(P5-L5)</f>
        <v>0</v>
      </c>
      <c r="O5" s="31">
        <f>IF(OR(N5=0,J5=0),0,N5/J5)*100</f>
        <v>0</v>
      </c>
      <c r="P5" s="3">
        <f>SUM([1]con!$N$885)</f>
        <v>0</v>
      </c>
      <c r="Q5" s="33">
        <f>IF(OR(P5=0,J5=0),0,P5/J5)*100</f>
        <v>0</v>
      </c>
      <c r="R5" s="30">
        <f>SUM(B5+J5)</f>
        <v>0</v>
      </c>
      <c r="S5" s="31">
        <f t="shared" ref="S5:S17" si="2">IF(OR(R5=0,R$84=0),0,R5/R$84)*100</f>
        <v>0</v>
      </c>
      <c r="T5" s="30">
        <f>SUM(D5+L5)</f>
        <v>0</v>
      </c>
      <c r="U5" s="31">
        <f>IF(OR(T5=0,R5=0),0,T5/R5)*100</f>
        <v>0</v>
      </c>
      <c r="V5" s="32">
        <f>SUM(X5-T5)</f>
        <v>0</v>
      </c>
      <c r="W5" s="31">
        <f>IF(OR(V5=0,R5=0),0,V5/R5)*100</f>
        <v>0</v>
      </c>
      <c r="X5" s="30">
        <f>SUM(H5+P5)</f>
        <v>0</v>
      </c>
      <c r="Y5" s="33">
        <f>IF(OR(X5=0,R5=0),0,X5/R5)*100</f>
        <v>0</v>
      </c>
      <c r="Z5" s="30"/>
      <c r="AA5" s="31"/>
      <c r="AB5" s="32"/>
      <c r="AC5" s="31"/>
      <c r="AD5" s="32"/>
      <c r="AE5" s="31"/>
      <c r="AF5" s="32"/>
      <c r="AG5" s="33"/>
      <c r="AH5" s="30">
        <f>SUM([1]con!$F$1787)</f>
        <v>0</v>
      </c>
      <c r="AI5" s="31">
        <f t="shared" ref="AI5:AI17" si="3">IF(OR(AH5=0,AH$84=0),0,AH5/AH$84)*100</f>
        <v>0</v>
      </c>
      <c r="AJ5" s="3">
        <f>SUM([1]con!$J$1787)</f>
        <v>0</v>
      </c>
      <c r="AK5" s="31">
        <f>IF(OR(AJ5=0,AH5=0),0,AJ5/AH5)*100</f>
        <v>0</v>
      </c>
      <c r="AL5" s="32">
        <f>SUM(AN5-AJ5)</f>
        <v>0</v>
      </c>
      <c r="AM5" s="31">
        <f>IF(OR(AL5=0,AH5=0),0,AL5/AH5)*100</f>
        <v>0</v>
      </c>
      <c r="AN5" s="3">
        <f>SUM([1]con!$N$1787)</f>
        <v>0</v>
      </c>
      <c r="AO5" s="33">
        <f>IF(OR(AN5=0,AH5=0),0,AN5/AH5)*100</f>
        <v>0</v>
      </c>
      <c r="AP5" s="30">
        <f>SUM([1]con!$F$1801)</f>
        <v>0</v>
      </c>
      <c r="AQ5" s="31">
        <f t="shared" ref="AQ5:AQ17" si="4">IF(OR(AP5=0,AP$84=0),0,AP5/AP$84)*100</f>
        <v>0</v>
      </c>
      <c r="AR5" s="3">
        <f>SUM([1]con!$J$1801)</f>
        <v>0</v>
      </c>
      <c r="AS5" s="31">
        <f>IF(OR(AR5=0,AP5=0),0,AR5/AP5)*100</f>
        <v>0</v>
      </c>
      <c r="AT5" s="32">
        <f>SUM(AV5-AR5)</f>
        <v>0</v>
      </c>
      <c r="AU5" s="31">
        <f>IF(OR(AT5=0,AP5=0),0,AT5/AP5)*100</f>
        <v>0</v>
      </c>
      <c r="AV5" s="3">
        <f>SUM([1]con!$N$1801)</f>
        <v>0</v>
      </c>
      <c r="AW5" s="33">
        <f>IF(OR(AV5=0,AP5=0),0,AV5/AP5)*100</f>
        <v>0</v>
      </c>
      <c r="AX5" s="30"/>
      <c r="AY5" s="31">
        <f t="shared" ref="AY5:AY17" si="5">IF(OR(AX5=0,AX$84=0),0,AX5/AX$84)*100</f>
        <v>0</v>
      </c>
      <c r="AZ5" s="30"/>
      <c r="BA5" s="31">
        <f>IF(OR(AZ5=0,AX5=0),0,AZ5/AX5)*100</f>
        <v>0</v>
      </c>
      <c r="BB5" s="32"/>
      <c r="BC5" s="31">
        <f>IF(OR(BB5=0,AX5=0),0,BB5/AX5)*100</f>
        <v>0</v>
      </c>
      <c r="BD5" s="30"/>
      <c r="BE5" s="33">
        <f>IF(OR(BD5=0,AX5=0),0,BD5/AX5)*100</f>
        <v>0</v>
      </c>
      <c r="BF5" s="30">
        <f>SUM([1]con!$D$432)</f>
        <v>0</v>
      </c>
      <c r="BG5" s="268">
        <f>SUM(R5+Z5+AH5+AP5+AX5)</f>
        <v>0</v>
      </c>
      <c r="BH5" s="34">
        <f t="shared" ref="BH5:BH36" si="6">IF(OR(BG5=0,BG$84=0),0,BG5/BG$84)*100</f>
        <v>0</v>
      </c>
      <c r="BI5" s="30">
        <f>SUM([2]conc!$H$320)</f>
        <v>0</v>
      </c>
      <c r="BJ5" s="32">
        <f>SUM(BG5-BI5)</f>
        <v>0</v>
      </c>
      <c r="BK5" s="268">
        <f>SUM(T5+AB5+AJ5+AR5+AZ5)</f>
        <v>0</v>
      </c>
      <c r="BL5" s="31">
        <f>IF(OR(BK5=0,BG5=0),0,BK5/BG5)*100</f>
        <v>0</v>
      </c>
      <c r="BM5" s="268">
        <f>SUM(V5+AD5+AL5+AT5+BB5)</f>
        <v>0</v>
      </c>
      <c r="BN5" s="31">
        <f>IF(OR(BM5=0,BG5=0),0,BM5/BG5)*100</f>
        <v>0</v>
      </c>
      <c r="BO5" s="35">
        <f>SUM(BK5+BM5)</f>
        <v>0</v>
      </c>
      <c r="BP5" s="33">
        <f>IF(OR(BO5=0,BG5=0),0,BO5/BG5)*100</f>
        <v>0</v>
      </c>
    </row>
    <row r="6" spans="1:68" x14ac:dyDescent="0.2">
      <c r="A6" s="4" t="s">
        <v>22</v>
      </c>
      <c r="B6" s="30">
        <f>SUM([1]per!$F$434)</f>
        <v>0</v>
      </c>
      <c r="C6" s="6">
        <f t="shared" si="0"/>
        <v>0</v>
      </c>
      <c r="D6" s="32">
        <f>SUM([1]per!$J$434)</f>
        <v>0</v>
      </c>
      <c r="E6" s="6">
        <f>IF(OR(D6=0,B6=0),0,D6/B6)*100</f>
        <v>0</v>
      </c>
      <c r="F6" s="7">
        <f>SUM(H6-D6)</f>
        <v>0</v>
      </c>
      <c r="G6" s="6">
        <f>IF(OR(F6=0,B6=0),0,F6/B6)*100</f>
        <v>0</v>
      </c>
      <c r="H6" s="32">
        <f>SUM([1]per!$N$434)</f>
        <v>0</v>
      </c>
      <c r="I6" s="8">
        <f>IF(OR(H6=0,B6=0),0,H6/B6)*100</f>
        <v>0</v>
      </c>
      <c r="J6" s="30">
        <f>SUM([1]per!$F$885)</f>
        <v>1200000</v>
      </c>
      <c r="K6" s="6">
        <f t="shared" si="1"/>
        <v>2.2806667444734467E-2</v>
      </c>
      <c r="L6" s="32">
        <f>SUM([1]per!$J$885)</f>
        <v>7000</v>
      </c>
      <c r="M6" s="6">
        <f>IF(OR(L6=0,J6=0),0,L6/J6)*100</f>
        <v>0.58333333333333337</v>
      </c>
      <c r="N6" s="7">
        <f>SUM(P6-L6)</f>
        <v>392103.18200000003</v>
      </c>
      <c r="O6" s="6">
        <f>IF(OR(N6=0,J6=0),0,N6/J6)*100</f>
        <v>32.675265166666669</v>
      </c>
      <c r="P6" s="32">
        <f>SUM([1]per!$N$885)</f>
        <v>399103.18200000003</v>
      </c>
      <c r="Q6" s="8">
        <f>IF(OR(P6=0,J6=0),0,P6/J6)*100</f>
        <v>33.258598500000005</v>
      </c>
      <c r="R6" s="5">
        <f>SUM(B6+J6)</f>
        <v>1200000</v>
      </c>
      <c r="S6" s="6">
        <f t="shared" si="2"/>
        <v>1.3869422295452797E-2</v>
      </c>
      <c r="T6" s="5">
        <f>SUM(D6+L6)</f>
        <v>7000</v>
      </c>
      <c r="U6" s="6">
        <f>IF(OR(T6=0,R6=0),0,T6/R6)*100</f>
        <v>0.58333333333333337</v>
      </c>
      <c r="V6" s="7">
        <f>SUM(X6-T6)</f>
        <v>392103.18200000003</v>
      </c>
      <c r="W6" s="6">
        <f>IF(OR(V6=0,R6=0),0,V6/R6)*100</f>
        <v>32.675265166666669</v>
      </c>
      <c r="X6" s="5">
        <f>SUM(H6+P6)</f>
        <v>399103.18200000003</v>
      </c>
      <c r="Y6" s="8">
        <f>IF(OR(X6=0,R6=0),0,X6/R6)*100</f>
        <v>33.258598500000005</v>
      </c>
      <c r="Z6" s="5"/>
      <c r="AA6" s="6"/>
      <c r="AB6" s="7"/>
      <c r="AC6" s="6"/>
      <c r="AD6" s="7"/>
      <c r="AE6" s="6"/>
      <c r="AF6" s="7"/>
      <c r="AG6" s="8"/>
      <c r="AH6" s="30">
        <f>SUM([1]per!$F$1787)</f>
        <v>24331</v>
      </c>
      <c r="AI6" s="6">
        <f t="shared" si="3"/>
        <v>3.0838775704805674E-3</v>
      </c>
      <c r="AJ6" s="32">
        <f>SUM([1]per!$J$1787)</f>
        <v>12165.5</v>
      </c>
      <c r="AK6" s="6">
        <f>IF(OR(AJ6=0,AH6=0),0,AJ6/AH6)*100</f>
        <v>50</v>
      </c>
      <c r="AL6" s="7">
        <f>SUM(AN6-AJ6)</f>
        <v>0</v>
      </c>
      <c r="AM6" s="6">
        <f>IF(OR(AL6=0,AH6=0),0,AL6/AH6)*100</f>
        <v>0</v>
      </c>
      <c r="AN6" s="32">
        <f>SUM([1]per!$N$1787)</f>
        <v>12165.5</v>
      </c>
      <c r="AO6" s="8">
        <f>IF(OR(AN6=0,AH6=0),0,AN6/AH6)*100</f>
        <v>50</v>
      </c>
      <c r="AP6" s="30">
        <f>SUM([1]per!$F$1801)</f>
        <v>1095685.3759999999</v>
      </c>
      <c r="AQ6" s="6">
        <f t="shared" si="4"/>
        <v>0.11741320484850939</v>
      </c>
      <c r="AR6" s="32">
        <f>SUM([1]per!$J$1801)</f>
        <v>976586.34699999995</v>
      </c>
      <c r="AS6" s="6">
        <f>IF(OR(AR6=0,AP6=0),0,AR6/AP6)*100</f>
        <v>89.130179921284267</v>
      </c>
      <c r="AT6" s="7">
        <f>SUM(AV6-AR6)</f>
        <v>78630.967999999993</v>
      </c>
      <c r="AU6" s="6">
        <f>IF(OR(AT6=0,AP6=0),0,AT6/AP6)*100</f>
        <v>7.1764184977129792</v>
      </c>
      <c r="AV6" s="32">
        <f>SUM([1]per!$N$1801)</f>
        <v>1055217.3149999999</v>
      </c>
      <c r="AW6" s="8">
        <f>IF(OR(AV6=0,AP6=0),0,AV6/AP6)*100</f>
        <v>96.306598418997254</v>
      </c>
      <c r="AX6" s="5"/>
      <c r="AY6" s="6">
        <f t="shared" si="5"/>
        <v>0</v>
      </c>
      <c r="AZ6" s="5"/>
      <c r="BA6" s="6">
        <f>IF(OR(AZ6=0,AX6=0),0,AZ6/AX6)*100</f>
        <v>0</v>
      </c>
      <c r="BB6" s="7"/>
      <c r="BC6" s="6">
        <f>IF(OR(BB6=0,AX6=0),0,BB6/AX6)*100</f>
        <v>0</v>
      </c>
      <c r="BD6" s="5"/>
      <c r="BE6" s="8">
        <f>IF(OR(BD6=0,AX6=0),0,BD6/AX6)*100</f>
        <v>0</v>
      </c>
      <c r="BF6" s="30">
        <f>SUM([1]per!$D$432)</f>
        <v>2693831</v>
      </c>
      <c r="BG6" s="7">
        <f>SUM(R6+Z6+AH6+AP6+AX6)</f>
        <v>2320016.3760000002</v>
      </c>
      <c r="BH6" s="9">
        <f t="shared" si="6"/>
        <v>1.6347756609120034E-2</v>
      </c>
      <c r="BI6" s="5">
        <f>SUM([2]pers!$H$320)</f>
        <v>0</v>
      </c>
      <c r="BJ6" s="7">
        <f>SUM(BG6-BI6)</f>
        <v>2320016.3760000002</v>
      </c>
      <c r="BK6" s="7">
        <f>SUM(T6+AB6+AJ6+AR6+AZ6)</f>
        <v>995751.84699999995</v>
      </c>
      <c r="BL6" s="6">
        <f>IF(OR(BK6=0,BG6=0),0,BK6/BG6)*100</f>
        <v>42.920035276509608</v>
      </c>
      <c r="BM6" s="7">
        <f>SUM(V6+AD6+AL6+AT6+BB6)</f>
        <v>470734.15</v>
      </c>
      <c r="BN6" s="6">
        <f t="shared" ref="BN6:BN27" si="7">IF(OR(BM6=0,BG6=0),0,BM6/BG6)*100</f>
        <v>20.290121865932896</v>
      </c>
      <c r="BO6" s="10">
        <f t="shared" ref="BO6:BO27" si="8">SUM(BK6+BM6)</f>
        <v>1466485.997</v>
      </c>
      <c r="BP6" s="8">
        <f>IF(OR(BO6=0,BG6=0),0,BO6/BG6)*100</f>
        <v>63.210157142442512</v>
      </c>
    </row>
    <row r="7" spans="1:68" x14ac:dyDescent="0.2">
      <c r="A7" s="4" t="s">
        <v>23</v>
      </c>
      <c r="B7" s="30">
        <f>SUM([1]alc!$F$434)</f>
        <v>10263186.296</v>
      </c>
      <c r="C7" s="6">
        <f t="shared" si="0"/>
        <v>0.30270353801148686</v>
      </c>
      <c r="D7" s="32">
        <f>SUM([1]alc!$J$434)</f>
        <v>6749092.8569999989</v>
      </c>
      <c r="E7" s="6">
        <f t="shared" ref="E7:E67" si="9">IF(OR(D7=0,B7=0),0,D7/B7)*100</f>
        <v>65.760209961602342</v>
      </c>
      <c r="F7" s="7">
        <f t="shared" ref="F7:F27" si="10">SUM(H7-D7)</f>
        <v>3220696.3400000017</v>
      </c>
      <c r="G7" s="6">
        <f t="shared" ref="G7:G67" si="11">IF(OR(F7=0,B7=0),0,F7/B7)*100</f>
        <v>31.381056984761585</v>
      </c>
      <c r="H7" s="32">
        <f>SUM([1]alc!$N$434)</f>
        <v>9969789.1970000006</v>
      </c>
      <c r="I7" s="8">
        <f t="shared" ref="I7:I67" si="12">IF(OR(H7=0,B7=0),0,H7/B7)*100</f>
        <v>97.141266946363942</v>
      </c>
      <c r="J7" s="30">
        <f>SUM([1]alc!$F$885)</f>
        <v>26659722.479999997</v>
      </c>
      <c r="K7" s="6">
        <f t="shared" si="1"/>
        <v>0.50668285397522639</v>
      </c>
      <c r="L7" s="32">
        <f>SUM([1]alc!$J$885)</f>
        <v>1938339.3310000002</v>
      </c>
      <c r="M7" s="6">
        <f t="shared" ref="M7:M17" si="13">IF(OR(L7=0,J7=0),0,L7/J7)*100</f>
        <v>7.2706658235251087</v>
      </c>
      <c r="N7" s="7">
        <f t="shared" ref="N7:N17" si="14">SUM(P7-L7)</f>
        <v>4501674.6389999986</v>
      </c>
      <c r="O7" s="6">
        <f t="shared" ref="O7:O17" si="15">IF(OR(N7=0,J7=0),0,N7/J7)*100</f>
        <v>16.885677044752189</v>
      </c>
      <c r="P7" s="32">
        <f>SUM([1]alc!$N$885)</f>
        <v>6440013.9699999988</v>
      </c>
      <c r="Q7" s="8">
        <f t="shared" ref="Q7:Q17" si="16">IF(OR(P7=0,J7=0),0,P7/J7)*100</f>
        <v>24.156342868277296</v>
      </c>
      <c r="R7" s="5">
        <f>SUM(B7+J7)</f>
        <v>36922908.775999993</v>
      </c>
      <c r="S7" s="6">
        <f t="shared" si="2"/>
        <v>0.42674951182568677</v>
      </c>
      <c r="T7" s="5">
        <f>SUM(D7+L7)</f>
        <v>8687432.1879999992</v>
      </c>
      <c r="U7" s="6">
        <f t="shared" ref="U7:U17" si="17">IF(OR(T7=0,R7=0),0,T7/R7)*100</f>
        <v>23.528569324545899</v>
      </c>
      <c r="V7" s="7">
        <f t="shared" ref="V7:V17" si="18">SUM(X7-T7)</f>
        <v>7722370.9790000003</v>
      </c>
      <c r="W7" s="6">
        <f t="shared" ref="W7:W17" si="19">IF(OR(V7=0,R7=0),0,V7/R7)*100</f>
        <v>20.914849980669903</v>
      </c>
      <c r="X7" s="5">
        <f>SUM(H7+P7)</f>
        <v>16409803.166999999</v>
      </c>
      <c r="Y7" s="8">
        <f t="shared" ref="Y7:Y17" si="20">IF(OR(X7=0,R7=0),0,X7/R7)*100</f>
        <v>44.443419305215798</v>
      </c>
      <c r="Z7" s="5"/>
      <c r="AA7" s="6"/>
      <c r="AB7" s="7"/>
      <c r="AC7" s="6"/>
      <c r="AD7" s="7"/>
      <c r="AE7" s="6"/>
      <c r="AF7" s="7"/>
      <c r="AG7" s="8"/>
      <c r="AH7" s="30">
        <f>SUM([1]alc!$F$1787)</f>
        <v>121776.374</v>
      </c>
      <c r="AI7" s="6">
        <f t="shared" si="3"/>
        <v>1.5434771624390813E-2</v>
      </c>
      <c r="AJ7" s="32">
        <f>SUM([1]alc!$J$1787)</f>
        <v>116626.374</v>
      </c>
      <c r="AK7" s="6">
        <f t="shared" ref="AK7:AK17" si="21">IF(OR(AJ7=0,AH7=0),0,AJ7/AH7)*100</f>
        <v>95.770936651472311</v>
      </c>
      <c r="AL7" s="7">
        <f t="shared" ref="AL7:AL17" si="22">SUM(AN7-AJ7)</f>
        <v>0</v>
      </c>
      <c r="AM7" s="6">
        <f t="shared" ref="AM7:AM17" si="23">IF(OR(AL7=0,AH7=0),0,AL7/AH7)*100</f>
        <v>0</v>
      </c>
      <c r="AN7" s="32">
        <f>SUM([1]alc!$N$1787)</f>
        <v>116626.374</v>
      </c>
      <c r="AO7" s="8">
        <f t="shared" ref="AO7:AO17" si="24">IF(OR(AN7=0,AH7=0),0,AN7/AH7)*100</f>
        <v>95.770936651472311</v>
      </c>
      <c r="AP7" s="30">
        <f>SUM([1]alc!$F$1801)</f>
        <v>5833816.4759999998</v>
      </c>
      <c r="AQ7" s="6">
        <f t="shared" si="4"/>
        <v>0.62514943062012474</v>
      </c>
      <c r="AR7" s="32">
        <f>SUM([1]alc!$J$1801)</f>
        <v>3879932.8859999999</v>
      </c>
      <c r="AS7" s="6">
        <f t="shared" ref="AS7:AS17" si="25">IF(OR(AR7=0,AP7=0),0,AR7/AP7)*100</f>
        <v>66.507626730491623</v>
      </c>
      <c r="AT7" s="7">
        <f t="shared" ref="AT7:AT17" si="26">SUM(AV7-AR7)</f>
        <v>1736374.6230000006</v>
      </c>
      <c r="AU7" s="6">
        <f t="shared" ref="AU7:AU17" si="27">IF(OR(AT7=0,AP7=0),0,AT7/AP7)*100</f>
        <v>29.763956924996705</v>
      </c>
      <c r="AV7" s="32">
        <f>SUM([1]alc!$N$1801)</f>
        <v>5616307.5090000005</v>
      </c>
      <c r="AW7" s="8">
        <f t="shared" ref="AW7:AW17" si="28">IF(OR(AV7=0,AP7=0),0,AV7/AP7)*100</f>
        <v>96.271583655488328</v>
      </c>
      <c r="AX7" s="5"/>
      <c r="AY7" s="6">
        <f t="shared" si="5"/>
        <v>0</v>
      </c>
      <c r="AZ7" s="5"/>
      <c r="BA7" s="6">
        <f t="shared" ref="BA7:BA17" si="29">IF(OR(AZ7=0,AX7=0),0,AZ7/AX7)*100</f>
        <v>0</v>
      </c>
      <c r="BB7" s="7"/>
      <c r="BC7" s="6">
        <f t="shared" ref="BC7:BC17" si="30">IF(OR(BB7=0,AX7=0),0,BB7/AX7)*100</f>
        <v>0</v>
      </c>
      <c r="BD7" s="5"/>
      <c r="BE7" s="8">
        <f t="shared" ref="BE7:BE17" si="31">IF(OR(BD7=0,AX7=0),0,BD7/AX7)*100</f>
        <v>0</v>
      </c>
      <c r="BF7" s="30">
        <f>SUM([1]alc!$D$432)</f>
        <v>47230242</v>
      </c>
      <c r="BG7" s="7">
        <f>SUM(R7+Z7+AH7+AP7+AX7)</f>
        <v>42878501.625999987</v>
      </c>
      <c r="BH7" s="9">
        <f t="shared" si="6"/>
        <v>0.30213894849921757</v>
      </c>
      <c r="BI7" s="5">
        <f>SUM([2]gral!$H$320)</f>
        <v>0</v>
      </c>
      <c r="BJ7" s="7">
        <f>SUM(BG7-BI7)</f>
        <v>42878501.625999987</v>
      </c>
      <c r="BK7" s="7">
        <f>SUM(T7+AB7+AJ7+AR7+AZ7)</f>
        <v>12683991.447999999</v>
      </c>
      <c r="BL7" s="6">
        <f>IF(OR(BK7=0,BG7=0),0,BK7/BG7)*100</f>
        <v>29.58123760628072</v>
      </c>
      <c r="BM7" s="7">
        <f>SUM(V7+AD7+AL7+AT7+BB7)</f>
        <v>9458745.6020000018</v>
      </c>
      <c r="BN7" s="6">
        <f t="shared" si="7"/>
        <v>22.05941262710672</v>
      </c>
      <c r="BO7" s="10">
        <f t="shared" si="8"/>
        <v>22142737.050000001</v>
      </c>
      <c r="BP7" s="8">
        <f t="shared" ref="BP7:BP27" si="32">IF(OR(BO7=0,BG7=0),0,BO7/BG7)*100</f>
        <v>51.64065023338744</v>
      </c>
    </row>
    <row r="8" spans="1:68" x14ac:dyDescent="0.2">
      <c r="A8" s="4" t="s">
        <v>24</v>
      </c>
      <c r="B8" s="30">
        <f>SUM([1]vee!$F$434)</f>
        <v>20300</v>
      </c>
      <c r="C8" s="6">
        <f t="shared" si="0"/>
        <v>5.9873041806014033E-4</v>
      </c>
      <c r="D8" s="32">
        <f>SUM([1]vee!$J$434)</f>
        <v>11713.46</v>
      </c>
      <c r="E8" s="6">
        <f t="shared" si="9"/>
        <v>57.701773399014776</v>
      </c>
      <c r="F8" s="7">
        <f t="shared" si="10"/>
        <v>8586.5400000000009</v>
      </c>
      <c r="G8" s="6">
        <f t="shared" si="11"/>
        <v>42.298226600985231</v>
      </c>
      <c r="H8" s="32">
        <f>SUM([1]vee!$N$434)</f>
        <v>20300</v>
      </c>
      <c r="I8" s="8">
        <f t="shared" si="12"/>
        <v>100</v>
      </c>
      <c r="J8" s="30">
        <f>SUM([1]vee!$F$885)</f>
        <v>479700</v>
      </c>
      <c r="K8" s="6">
        <f t="shared" si="1"/>
        <v>9.1169653110326036E-3</v>
      </c>
      <c r="L8" s="32">
        <f>SUM([1]vee!$J$885)</f>
        <v>0</v>
      </c>
      <c r="M8" s="6">
        <f t="shared" si="13"/>
        <v>0</v>
      </c>
      <c r="N8" s="7">
        <f t="shared" si="14"/>
        <v>2976.4009999999998</v>
      </c>
      <c r="O8" s="6">
        <f t="shared" si="15"/>
        <v>0.62047133625182405</v>
      </c>
      <c r="P8" s="32">
        <f>SUM([1]vee!$N$885)</f>
        <v>2976.4009999999998</v>
      </c>
      <c r="Q8" s="8">
        <f t="shared" si="16"/>
        <v>0.62047133625182405</v>
      </c>
      <c r="R8" s="5">
        <f>SUM(B8+J8)</f>
        <v>500000</v>
      </c>
      <c r="S8" s="6">
        <f t="shared" si="2"/>
        <v>5.778925956438666E-3</v>
      </c>
      <c r="T8" s="5">
        <f>SUM(D8+L8)</f>
        <v>11713.46</v>
      </c>
      <c r="U8" s="6">
        <f t="shared" si="17"/>
        <v>2.3426919999999996</v>
      </c>
      <c r="V8" s="7">
        <f t="shared" si="18"/>
        <v>11562.940999999999</v>
      </c>
      <c r="W8" s="6">
        <f t="shared" si="19"/>
        <v>2.3125881999999995</v>
      </c>
      <c r="X8" s="5">
        <f>SUM(H8+P8)</f>
        <v>23276.400999999998</v>
      </c>
      <c r="Y8" s="8">
        <f t="shared" si="20"/>
        <v>4.6552802</v>
      </c>
      <c r="Z8" s="5"/>
      <c r="AA8" s="6"/>
      <c r="AB8" s="7"/>
      <c r="AC8" s="6"/>
      <c r="AD8" s="7"/>
      <c r="AE8" s="6"/>
      <c r="AF8" s="7"/>
      <c r="AG8" s="8"/>
      <c r="AH8" s="30">
        <f>SUM([1]vee!$F$1787)</f>
        <v>0</v>
      </c>
      <c r="AI8" s="6">
        <f t="shared" si="3"/>
        <v>0</v>
      </c>
      <c r="AJ8" s="32">
        <f>SUM([1]vee!$J$1787)</f>
        <v>0</v>
      </c>
      <c r="AK8" s="6">
        <f t="shared" si="21"/>
        <v>0</v>
      </c>
      <c r="AL8" s="7">
        <f t="shared" si="22"/>
        <v>0</v>
      </c>
      <c r="AM8" s="6">
        <f t="shared" si="23"/>
        <v>0</v>
      </c>
      <c r="AN8" s="32">
        <f>SUM([1]vee!$N$1787)</f>
        <v>0</v>
      </c>
      <c r="AO8" s="8">
        <f t="shared" si="24"/>
        <v>0</v>
      </c>
      <c r="AP8" s="30">
        <f>SUM([1]vee!$F$1801)</f>
        <v>0</v>
      </c>
      <c r="AQ8" s="6">
        <f t="shared" si="4"/>
        <v>0</v>
      </c>
      <c r="AR8" s="32">
        <f>SUM([1]vee!$J$1801)</f>
        <v>0</v>
      </c>
      <c r="AS8" s="6">
        <f t="shared" si="25"/>
        <v>0</v>
      </c>
      <c r="AT8" s="7">
        <f t="shared" si="26"/>
        <v>0</v>
      </c>
      <c r="AU8" s="6">
        <f t="shared" si="27"/>
        <v>0</v>
      </c>
      <c r="AV8" s="32">
        <f>SUM([1]vee!$N$1801)</f>
        <v>0</v>
      </c>
      <c r="AW8" s="8">
        <f t="shared" si="28"/>
        <v>0</v>
      </c>
      <c r="AX8" s="5"/>
      <c r="AY8" s="6">
        <f t="shared" si="5"/>
        <v>0</v>
      </c>
      <c r="AZ8" s="5"/>
      <c r="BA8" s="6">
        <f t="shared" si="29"/>
        <v>0</v>
      </c>
      <c r="BB8" s="7"/>
      <c r="BC8" s="6">
        <f t="shared" si="30"/>
        <v>0</v>
      </c>
      <c r="BD8" s="5"/>
      <c r="BE8" s="8">
        <f t="shared" si="31"/>
        <v>0</v>
      </c>
      <c r="BF8" s="30">
        <f>SUM([1]vee!$D$432)</f>
        <v>500000</v>
      </c>
      <c r="BG8" s="7">
        <f>SUM(R8+Z8+AH8+AP8+AX8)</f>
        <v>500000</v>
      </c>
      <c r="BH8" s="9">
        <f t="shared" si="6"/>
        <v>3.5231985382158425E-3</v>
      </c>
      <c r="BI8" s="5">
        <f>SUM([2]veed!$H$320)</f>
        <v>0</v>
      </c>
      <c r="BJ8" s="7">
        <f>SUM(BG8-BI8)</f>
        <v>500000</v>
      </c>
      <c r="BK8" s="7">
        <f>SUM(T8+AB8+AJ8+AR8+AZ8)</f>
        <v>11713.46</v>
      </c>
      <c r="BL8" s="6">
        <f>IF(OR(BK8=0,BG8=0),0,BK8/BG8)*100</f>
        <v>2.3426919999999996</v>
      </c>
      <c r="BM8" s="7">
        <f>SUM(V8+AD8+AL8+AT8+BB8)</f>
        <v>11562.940999999999</v>
      </c>
      <c r="BN8" s="6">
        <f t="shared" si="7"/>
        <v>2.3125881999999995</v>
      </c>
      <c r="BO8" s="10">
        <f t="shared" si="8"/>
        <v>23276.400999999998</v>
      </c>
      <c r="BP8" s="8">
        <f t="shared" si="32"/>
        <v>4.6552802</v>
      </c>
    </row>
    <row r="9" spans="1:68" x14ac:dyDescent="0.2">
      <c r="A9" s="4" t="s">
        <v>25</v>
      </c>
      <c r="B9" s="30">
        <f>SUM([1]gob!$F$434)</f>
        <v>28004099.994000003</v>
      </c>
      <c r="C9" s="6">
        <f t="shared" si="0"/>
        <v>0.82595598506431511</v>
      </c>
      <c r="D9" s="32">
        <f>SUM([1]gob!$J$434)</f>
        <v>16246497.408</v>
      </c>
      <c r="E9" s="6">
        <f t="shared" si="9"/>
        <v>58.014710029891624</v>
      </c>
      <c r="F9" s="7">
        <f t="shared" si="10"/>
        <v>11680804.586000003</v>
      </c>
      <c r="G9" s="6">
        <f t="shared" si="11"/>
        <v>41.711051554960399</v>
      </c>
      <c r="H9" s="32">
        <f>SUM([1]gob!$N$434)</f>
        <v>27927301.994000003</v>
      </c>
      <c r="I9" s="8">
        <f t="shared" si="12"/>
        <v>99.725761584852023</v>
      </c>
      <c r="J9" s="30">
        <f>SUM([1]gob!$F$885)</f>
        <v>26776927.097999997</v>
      </c>
      <c r="K9" s="6">
        <f t="shared" si="1"/>
        <v>0.5089103929299873</v>
      </c>
      <c r="L9" s="32">
        <f>SUM([1]gob!$J$885)</f>
        <v>272892.24800000002</v>
      </c>
      <c r="M9" s="6">
        <f t="shared" si="13"/>
        <v>1.0191320572418583</v>
      </c>
      <c r="N9" s="7">
        <f t="shared" si="14"/>
        <v>4066336.372</v>
      </c>
      <c r="O9" s="6">
        <f t="shared" si="15"/>
        <v>15.18597095595678</v>
      </c>
      <c r="P9" s="32">
        <f>SUM([1]gob!$N$885)</f>
        <v>4339228.62</v>
      </c>
      <c r="Q9" s="8">
        <f t="shared" si="16"/>
        <v>16.205103013198638</v>
      </c>
      <c r="R9" s="5">
        <f>SUM(B9+J9)</f>
        <v>54781027.092</v>
      </c>
      <c r="S9" s="6">
        <f t="shared" si="2"/>
        <v>0.63315099876465708</v>
      </c>
      <c r="T9" s="5">
        <f>SUM(D9+L9)</f>
        <v>16519389.655999999</v>
      </c>
      <c r="U9" s="6">
        <f t="shared" si="17"/>
        <v>30.155312035784053</v>
      </c>
      <c r="V9" s="7">
        <f t="shared" si="18"/>
        <v>15747140.958000004</v>
      </c>
      <c r="W9" s="6">
        <f t="shared" si="19"/>
        <v>28.745611015204304</v>
      </c>
      <c r="X9" s="5">
        <f>SUM(H9+P9)</f>
        <v>32266530.614000004</v>
      </c>
      <c r="Y9" s="8">
        <f t="shared" si="20"/>
        <v>58.900923050988354</v>
      </c>
      <c r="Z9" s="5"/>
      <c r="AA9" s="6"/>
      <c r="AB9" s="7"/>
      <c r="AC9" s="6"/>
      <c r="AD9" s="7"/>
      <c r="AE9" s="6"/>
      <c r="AF9" s="7"/>
      <c r="AG9" s="8"/>
      <c r="AH9" s="30">
        <f>SUM([1]gob!$F$1787)</f>
        <v>4142102</v>
      </c>
      <c r="AI9" s="6">
        <f t="shared" si="3"/>
        <v>0.524998374602059</v>
      </c>
      <c r="AJ9" s="32">
        <f>SUM([1]gob!$J$1787)</f>
        <v>1672765.6370000001</v>
      </c>
      <c r="AK9" s="6">
        <f t="shared" si="21"/>
        <v>40.384462695510635</v>
      </c>
      <c r="AL9" s="7">
        <f t="shared" si="22"/>
        <v>0</v>
      </c>
      <c r="AM9" s="6">
        <f t="shared" si="23"/>
        <v>0</v>
      </c>
      <c r="AN9" s="32">
        <f>SUM([1]gob!$N$1787)</f>
        <v>1672765.6370000001</v>
      </c>
      <c r="AO9" s="8">
        <f t="shared" si="24"/>
        <v>40.384462695510635</v>
      </c>
      <c r="AP9" s="30">
        <f>SUM([1]gob!$F$1801)</f>
        <v>19745925.907999996</v>
      </c>
      <c r="AQ9" s="6">
        <f t="shared" si="4"/>
        <v>2.115965490041817</v>
      </c>
      <c r="AR9" s="32">
        <f>SUM([1]gob!$J$1801)</f>
        <v>13459571.705999998</v>
      </c>
      <c r="AS9" s="6">
        <f t="shared" si="25"/>
        <v>68.163791197792847</v>
      </c>
      <c r="AT9" s="7">
        <f t="shared" si="26"/>
        <v>6205325.5510000009</v>
      </c>
      <c r="AU9" s="6">
        <f t="shared" si="27"/>
        <v>31.425852501988444</v>
      </c>
      <c r="AV9" s="32">
        <f>SUM([1]gob!$N$1801)</f>
        <v>19664897.256999999</v>
      </c>
      <c r="AW9" s="8">
        <f t="shared" si="28"/>
        <v>99.589643699781291</v>
      </c>
      <c r="AX9" s="5"/>
      <c r="AY9" s="6">
        <f t="shared" si="5"/>
        <v>0</v>
      </c>
      <c r="AZ9" s="5"/>
      <c r="BA9" s="6">
        <f t="shared" si="29"/>
        <v>0</v>
      </c>
      <c r="BB9" s="7"/>
      <c r="BC9" s="6">
        <f t="shared" si="30"/>
        <v>0</v>
      </c>
      <c r="BD9" s="5"/>
      <c r="BE9" s="8">
        <f t="shared" si="31"/>
        <v>0</v>
      </c>
      <c r="BF9" s="30">
        <f>SUM([1]gob!$D$432)</f>
        <v>78669055</v>
      </c>
      <c r="BG9" s="7">
        <f>SUM(R9+Z9+AH9+AP9+AX9)</f>
        <v>78669055</v>
      </c>
      <c r="BH9" s="9">
        <f t="shared" si="6"/>
        <v>0.55433339915764335</v>
      </c>
      <c r="BI9" s="5">
        <f>SUM([2]gobi!$H$320)</f>
        <v>0</v>
      </c>
      <c r="BJ9" s="7">
        <f>SUM(BG9-BI9)</f>
        <v>78669055</v>
      </c>
      <c r="BK9" s="7">
        <f>SUM(T9+AB9+AJ9+AR9+AZ9)</f>
        <v>31651726.998999998</v>
      </c>
      <c r="BL9" s="6">
        <f>IF(OR(BK9=0,BG9=0),0,BK9/BG9)*100</f>
        <v>40.234024673361077</v>
      </c>
      <c r="BM9" s="7">
        <f>SUM(V9+AD9+AL9+AT9+BB9)</f>
        <v>21952466.509000003</v>
      </c>
      <c r="BN9" s="6">
        <f t="shared" si="7"/>
        <v>27.904830570292223</v>
      </c>
      <c r="BO9" s="10">
        <f t="shared" si="8"/>
        <v>53604193.508000001</v>
      </c>
      <c r="BP9" s="8">
        <f t="shared" si="32"/>
        <v>68.13885524365331</v>
      </c>
    </row>
    <row r="10" spans="1:68" x14ac:dyDescent="0.2">
      <c r="A10" s="4" t="s">
        <v>26</v>
      </c>
      <c r="B10" s="5">
        <f>SUM(B11:B14)</f>
        <v>9575452.2080000043</v>
      </c>
      <c r="C10" s="6">
        <f t="shared" si="0"/>
        <v>0.28241943367540573</v>
      </c>
      <c r="D10" s="7">
        <f>SUM(D11:D14)</f>
        <v>5623038.5650000004</v>
      </c>
      <c r="E10" s="6">
        <f t="shared" si="9"/>
        <v>58.723477939789824</v>
      </c>
      <c r="F10" s="7">
        <f t="shared" si="10"/>
        <v>3942544.9989999989</v>
      </c>
      <c r="G10" s="6">
        <f t="shared" si="11"/>
        <v>41.173460149549072</v>
      </c>
      <c r="H10" s="7">
        <f>SUM(H11:H14)</f>
        <v>9565583.5639999993</v>
      </c>
      <c r="I10" s="8">
        <f t="shared" si="12"/>
        <v>99.896938089338903</v>
      </c>
      <c r="J10" s="5">
        <f>SUM(J11:J14)</f>
        <v>37238948.796000004</v>
      </c>
      <c r="K10" s="6">
        <f t="shared" si="1"/>
        <v>0.70774693431822255</v>
      </c>
      <c r="L10" s="7">
        <f>SUM(L11:L14)</f>
        <v>2924743.9870000002</v>
      </c>
      <c r="M10" s="6">
        <f t="shared" si="13"/>
        <v>7.8539918057895326</v>
      </c>
      <c r="N10" s="7">
        <f t="shared" si="14"/>
        <v>1508799.5819999999</v>
      </c>
      <c r="O10" s="6">
        <f t="shared" si="15"/>
        <v>4.0516707124720632</v>
      </c>
      <c r="P10" s="7">
        <f>SUM(P11:P14)</f>
        <v>4433543.5690000001</v>
      </c>
      <c r="Q10" s="8">
        <f t="shared" si="16"/>
        <v>11.905662518261595</v>
      </c>
      <c r="R10" s="5">
        <f>SUM(R11:R14)</f>
        <v>46814401.004000008</v>
      </c>
      <c r="S10" s="6">
        <f t="shared" si="2"/>
        <v>0.54107391419428796</v>
      </c>
      <c r="T10" s="5">
        <f>SUM(T11:T14)</f>
        <v>8547782.5520000011</v>
      </c>
      <c r="U10" s="6">
        <f t="shared" si="17"/>
        <v>18.258874125655574</v>
      </c>
      <c r="V10" s="7">
        <f t="shared" si="18"/>
        <v>5451344.5809999984</v>
      </c>
      <c r="W10" s="6">
        <f t="shared" si="19"/>
        <v>11.644588981356856</v>
      </c>
      <c r="X10" s="5">
        <f>SUM(X11:X14)</f>
        <v>13999127.132999999</v>
      </c>
      <c r="Y10" s="8">
        <f t="shared" si="20"/>
        <v>29.903463107012428</v>
      </c>
      <c r="Z10" s="5">
        <f>SUM(Z11:Z14)</f>
        <v>3707867143</v>
      </c>
      <c r="AA10" s="6">
        <f>IF(OR(Z10=0,Z$84=0),0,Z10/Z$84)*100</f>
        <v>95.070405570917146</v>
      </c>
      <c r="AB10" s="7">
        <f>SUM(AB11:AB14)</f>
        <v>382385357.241</v>
      </c>
      <c r="AC10" s="6">
        <f t="shared" ref="AC10:AC67" si="33">IF(OR(AB10=0,Z10=0),0,AB10/Z10)*100</f>
        <v>10.312811718804349</v>
      </c>
      <c r="AD10" s="7">
        <f>SUM(AF10-AB10)</f>
        <v>0</v>
      </c>
      <c r="AE10" s="6">
        <f t="shared" ref="AE10:AE67" si="34">IF(OR(AD10=0,Z10=0),0,AD10/Z10)*100</f>
        <v>0</v>
      </c>
      <c r="AF10" s="7">
        <f>SUM(AF11:AF14)</f>
        <v>382385357.241</v>
      </c>
      <c r="AG10" s="8">
        <f t="shared" ref="AG10:AG67" si="35">IF(OR(AF10=0,Z10=0),0,AF10/Z10)*100</f>
        <v>10.312811718804349</v>
      </c>
      <c r="AH10" s="5">
        <f>SUM(AH11:AH14)</f>
        <v>59050.995999999999</v>
      </c>
      <c r="AI10" s="6">
        <f t="shared" si="3"/>
        <v>7.484527642881004E-3</v>
      </c>
      <c r="AJ10" s="7">
        <f>SUM(AJ11:AJ14)</f>
        <v>30640.995999999999</v>
      </c>
      <c r="AK10" s="6">
        <f t="shared" si="21"/>
        <v>51.88904180379955</v>
      </c>
      <c r="AL10" s="7">
        <f t="shared" si="22"/>
        <v>0</v>
      </c>
      <c r="AM10" s="6">
        <f t="shared" si="23"/>
        <v>0</v>
      </c>
      <c r="AN10" s="7">
        <f>SUM(AN11:AN14)</f>
        <v>30640.995999999999</v>
      </c>
      <c r="AO10" s="8">
        <f t="shared" si="24"/>
        <v>51.88904180379955</v>
      </c>
      <c r="AP10" s="5">
        <f>SUM(AP11:AP14)</f>
        <v>9388817.977</v>
      </c>
      <c r="AQ10" s="6">
        <f t="shared" si="4"/>
        <v>1.0061019637254598</v>
      </c>
      <c r="AR10" s="7">
        <f>SUM(AR11:AR14)</f>
        <v>6878231.1659999993</v>
      </c>
      <c r="AS10" s="6">
        <f t="shared" si="25"/>
        <v>73.259820169586405</v>
      </c>
      <c r="AT10" s="7">
        <f t="shared" si="26"/>
        <v>2489230.3230000008</v>
      </c>
      <c r="AU10" s="6">
        <f t="shared" si="27"/>
        <v>26.512712559748465</v>
      </c>
      <c r="AV10" s="7">
        <f>SUM(AV11:AV14)</f>
        <v>9367461.4890000001</v>
      </c>
      <c r="AW10" s="8">
        <f t="shared" si="28"/>
        <v>99.772532729334856</v>
      </c>
      <c r="AX10" s="5"/>
      <c r="AY10" s="6">
        <f t="shared" si="5"/>
        <v>0</v>
      </c>
      <c r="AZ10" s="5"/>
      <c r="BA10" s="6">
        <f t="shared" si="29"/>
        <v>0</v>
      </c>
      <c r="BB10" s="7"/>
      <c r="BC10" s="6">
        <f t="shared" si="30"/>
        <v>0</v>
      </c>
      <c r="BD10" s="5"/>
      <c r="BE10" s="8">
        <f t="shared" si="31"/>
        <v>0</v>
      </c>
      <c r="BF10" s="5">
        <f>SUM(BF11:BF14)</f>
        <v>3764342397</v>
      </c>
      <c r="BG10" s="7">
        <f>SUM(BG11:BG14)</f>
        <v>3764129412.9770002</v>
      </c>
      <c r="BH10" s="9">
        <f t="shared" si="6"/>
        <v>26.523550490911646</v>
      </c>
      <c r="BI10" s="5">
        <f>SUM(BI11:BI14)</f>
        <v>0</v>
      </c>
      <c r="BJ10" s="7">
        <f>SUM(BJ11:BJ14)</f>
        <v>3764129412.9770002</v>
      </c>
      <c r="BK10" s="7">
        <f>SUM(BK11:BK14)</f>
        <v>397842011.95499998</v>
      </c>
      <c r="BL10" s="6">
        <f t="shared" ref="BL10:BL70" si="36">IF(OR(BK10=0,BG10=0),0,BK10/BG10)*100</f>
        <v>10.569296862733314</v>
      </c>
      <c r="BM10" s="7">
        <f>SUM(F10+AD10+AL10+AT10+BB10)</f>
        <v>6431775.3219999997</v>
      </c>
      <c r="BN10" s="6">
        <f t="shared" si="7"/>
        <v>0.17087019643443113</v>
      </c>
      <c r="BO10" s="10">
        <f t="shared" si="8"/>
        <v>404273787.27700001</v>
      </c>
      <c r="BP10" s="8">
        <f t="shared" si="32"/>
        <v>10.740167059167746</v>
      </c>
    </row>
    <row r="11" spans="1:68" x14ac:dyDescent="0.2">
      <c r="A11" s="4" t="s">
        <v>27</v>
      </c>
      <c r="B11" s="30">
        <f>SUM([1]cor!$F$434)</f>
        <v>9575452.2080000043</v>
      </c>
      <c r="C11" s="6">
        <f t="shared" si="0"/>
        <v>0.28241943367540573</v>
      </c>
      <c r="D11" s="32">
        <f>SUM([1]cor!$J$434)</f>
        <v>5623038.5650000004</v>
      </c>
      <c r="E11" s="6">
        <f t="shared" si="9"/>
        <v>58.723477939789824</v>
      </c>
      <c r="F11" s="7">
        <f t="shared" si="10"/>
        <v>3942544.9989999989</v>
      </c>
      <c r="G11" s="6">
        <f t="shared" si="11"/>
        <v>41.173460149549072</v>
      </c>
      <c r="H11" s="32">
        <f>SUM([1]cor!$N$434)</f>
        <v>9565583.5639999993</v>
      </c>
      <c r="I11" s="8">
        <f t="shared" si="12"/>
        <v>99.896938089338903</v>
      </c>
      <c r="J11" s="30">
        <f>SUM([1]cor!$F$885)</f>
        <v>28243948.796</v>
      </c>
      <c r="K11" s="6">
        <f t="shared" si="1"/>
        <v>0.53679195626373377</v>
      </c>
      <c r="L11" s="32">
        <f>SUM([1]cor!$J$885)</f>
        <v>2924743.9870000002</v>
      </c>
      <c r="M11" s="6">
        <f t="shared" si="13"/>
        <v>10.355294183985391</v>
      </c>
      <c r="N11" s="7">
        <f t="shared" si="14"/>
        <v>1508799.5819999999</v>
      </c>
      <c r="O11" s="6">
        <f t="shared" si="15"/>
        <v>5.3420277486612679</v>
      </c>
      <c r="P11" s="32">
        <f>SUM([1]cor!$N$885)</f>
        <v>4433543.5690000001</v>
      </c>
      <c r="Q11" s="8">
        <f t="shared" si="16"/>
        <v>15.697321932646661</v>
      </c>
      <c r="R11" s="5">
        <f t="shared" ref="R11:R27" si="37">SUM(B11+J11)</f>
        <v>37819401.004000008</v>
      </c>
      <c r="S11" s="6">
        <f t="shared" si="2"/>
        <v>0.43711103623795639</v>
      </c>
      <c r="T11" s="5">
        <f t="shared" ref="T11:T27" si="38">SUM(D11+L11)</f>
        <v>8547782.5520000011</v>
      </c>
      <c r="U11" s="6">
        <f t="shared" si="17"/>
        <v>22.601581000968089</v>
      </c>
      <c r="V11" s="7">
        <f t="shared" si="18"/>
        <v>5451344.5809999984</v>
      </c>
      <c r="W11" s="6">
        <f t="shared" si="19"/>
        <v>14.414148390196427</v>
      </c>
      <c r="X11" s="5">
        <f t="shared" ref="X11:X27" si="39">SUM(H11+P11)</f>
        <v>13999127.132999999</v>
      </c>
      <c r="Y11" s="8">
        <f t="shared" si="20"/>
        <v>37.015729391164513</v>
      </c>
      <c r="Z11" s="5"/>
      <c r="AA11" s="6"/>
      <c r="AB11" s="7"/>
      <c r="AC11" s="6"/>
      <c r="AD11" s="7"/>
      <c r="AE11" s="6"/>
      <c r="AF11" s="7"/>
      <c r="AG11" s="8"/>
      <c r="AH11" s="30">
        <f>SUM([1]cor!$F$1787)</f>
        <v>30640.995999999999</v>
      </c>
      <c r="AI11" s="6">
        <f t="shared" si="3"/>
        <v>3.8836496774314567E-3</v>
      </c>
      <c r="AJ11" s="32">
        <f>SUM([1]cor!$J$1787)</f>
        <v>30640.995999999999</v>
      </c>
      <c r="AK11" s="6">
        <f t="shared" si="21"/>
        <v>100</v>
      </c>
      <c r="AL11" s="7">
        <f t="shared" si="22"/>
        <v>0</v>
      </c>
      <c r="AM11" s="6">
        <f t="shared" si="23"/>
        <v>0</v>
      </c>
      <c r="AN11" s="32">
        <f>SUM([1]cor!$N$1787)</f>
        <v>30640.995999999999</v>
      </c>
      <c r="AO11" s="8">
        <f t="shared" si="24"/>
        <v>100</v>
      </c>
      <c r="AP11" s="30">
        <f>SUM([1]cor!$F$1801)</f>
        <v>8887739</v>
      </c>
      <c r="AQ11" s="6">
        <f t="shared" si="4"/>
        <v>0.95240654179095852</v>
      </c>
      <c r="AR11" s="32">
        <f>SUM([1]cor!$J$1801)</f>
        <v>6716930.9059999995</v>
      </c>
      <c r="AS11" s="6">
        <f t="shared" si="25"/>
        <v>75.575249295687001</v>
      </c>
      <c r="AT11" s="7">
        <f t="shared" si="26"/>
        <v>2149451.6060000006</v>
      </c>
      <c r="AU11" s="6">
        <f t="shared" si="27"/>
        <v>24.18445912959416</v>
      </c>
      <c r="AV11" s="32">
        <f>SUM([1]cor!$N$1801)</f>
        <v>8866382.5120000001</v>
      </c>
      <c r="AW11" s="8">
        <f t="shared" si="28"/>
        <v>99.759708425281161</v>
      </c>
      <c r="AX11" s="5"/>
      <c r="AY11" s="6">
        <f t="shared" si="5"/>
        <v>0</v>
      </c>
      <c r="AZ11" s="5"/>
      <c r="BA11" s="6">
        <f t="shared" si="29"/>
        <v>0</v>
      </c>
      <c r="BB11" s="7"/>
      <c r="BC11" s="6">
        <f t="shared" si="30"/>
        <v>0</v>
      </c>
      <c r="BD11" s="5"/>
      <c r="BE11" s="8">
        <f t="shared" si="31"/>
        <v>0</v>
      </c>
      <c r="BF11" s="30">
        <f>SUM([1]cor!$D$432)</f>
        <v>52387781</v>
      </c>
      <c r="BG11" s="7">
        <f t="shared" ref="BG11:BG27" si="40">SUM(R11+Z11+AH11+AP11+AX11)</f>
        <v>46737781.000000007</v>
      </c>
      <c r="BH11" s="9">
        <f t="shared" si="6"/>
        <v>0.32933296339730439</v>
      </c>
      <c r="BI11" s="5">
        <f>SUM([2]corp!$H$320)</f>
        <v>0</v>
      </c>
      <c r="BJ11" s="7">
        <f t="shared" ref="BJ11:BJ27" si="41">SUM(BG11-BI11)</f>
        <v>46737781.000000007</v>
      </c>
      <c r="BK11" s="7">
        <f t="shared" ref="BK11:BK27" si="42">SUM(T11+AB11+AJ11+AR11+AZ11)</f>
        <v>15295354.454</v>
      </c>
      <c r="BL11" s="6">
        <f t="shared" si="36"/>
        <v>32.725889262907017</v>
      </c>
      <c r="BM11" s="7">
        <f t="shared" ref="BM11:BM27" si="43">SUM(V11+AD11+AL11+AT11+BB11)</f>
        <v>7600796.186999999</v>
      </c>
      <c r="BN11" s="6">
        <f t="shared" si="7"/>
        <v>16.262638114975971</v>
      </c>
      <c r="BO11" s="10">
        <f t="shared" si="8"/>
        <v>22896150.640999999</v>
      </c>
      <c r="BP11" s="8">
        <f t="shared" si="32"/>
        <v>48.988527377882988</v>
      </c>
    </row>
    <row r="12" spans="1:68" x14ac:dyDescent="0.2">
      <c r="A12" s="4" t="s">
        <v>28</v>
      </c>
      <c r="B12" s="30">
        <f>SUM([1]pto!$F$434)</f>
        <v>0</v>
      </c>
      <c r="C12" s="6">
        <f t="shared" si="0"/>
        <v>0</v>
      </c>
      <c r="D12" s="32">
        <f>SUM([1]pto!$J$434)</f>
        <v>0</v>
      </c>
      <c r="E12" s="6">
        <f t="shared" si="9"/>
        <v>0</v>
      </c>
      <c r="F12" s="7">
        <f t="shared" si="10"/>
        <v>0</v>
      </c>
      <c r="G12" s="6">
        <f t="shared" si="11"/>
        <v>0</v>
      </c>
      <c r="H12" s="32">
        <f>SUM([1]pto!$N$434)</f>
        <v>0</v>
      </c>
      <c r="I12" s="8">
        <f t="shared" si="12"/>
        <v>0</v>
      </c>
      <c r="J12" s="30">
        <f>SUM([1]pto!$F$885)</f>
        <v>0</v>
      </c>
      <c r="K12" s="6">
        <f t="shared" si="1"/>
        <v>0</v>
      </c>
      <c r="L12" s="32">
        <f>SUM([1]pto!$J$885)</f>
        <v>0</v>
      </c>
      <c r="M12" s="6">
        <f t="shared" si="13"/>
        <v>0</v>
      </c>
      <c r="N12" s="7">
        <f t="shared" si="14"/>
        <v>0</v>
      </c>
      <c r="O12" s="6">
        <f t="shared" si="15"/>
        <v>0</v>
      </c>
      <c r="P12" s="32">
        <f>SUM([1]pto!$N$885)</f>
        <v>0</v>
      </c>
      <c r="Q12" s="8">
        <f t="shared" si="16"/>
        <v>0</v>
      </c>
      <c r="R12" s="5">
        <f t="shared" si="37"/>
        <v>0</v>
      </c>
      <c r="S12" s="6">
        <f t="shared" si="2"/>
        <v>0</v>
      </c>
      <c r="T12" s="5">
        <f t="shared" si="38"/>
        <v>0</v>
      </c>
      <c r="U12" s="6">
        <f t="shared" si="17"/>
        <v>0</v>
      </c>
      <c r="V12" s="7">
        <f t="shared" si="18"/>
        <v>0</v>
      </c>
      <c r="W12" s="6">
        <f t="shared" si="19"/>
        <v>0</v>
      </c>
      <c r="X12" s="5">
        <f t="shared" si="39"/>
        <v>0</v>
      </c>
      <c r="Y12" s="8">
        <f t="shared" si="20"/>
        <v>0</v>
      </c>
      <c r="Z12" s="5">
        <f>SUM([1]pto!$F$1628)</f>
        <v>3707867143</v>
      </c>
      <c r="AA12" s="6">
        <f>IF(OR(Z12=0,Z$84=0),0,Z12/Z$84)*100</f>
        <v>95.070405570917146</v>
      </c>
      <c r="AB12" s="7">
        <f>SUM([1]pto!$J$1628)</f>
        <v>382385357.241</v>
      </c>
      <c r="AC12" s="6">
        <f t="shared" si="33"/>
        <v>10.312811718804349</v>
      </c>
      <c r="AD12" s="7">
        <f>SUM(AF12-AB12)</f>
        <v>0</v>
      </c>
      <c r="AE12" s="6">
        <f t="shared" si="34"/>
        <v>0</v>
      </c>
      <c r="AF12" s="7">
        <f>SUM([1]pto!$N$1628)</f>
        <v>382385357.241</v>
      </c>
      <c r="AG12" s="8">
        <f t="shared" si="35"/>
        <v>10.312811718804349</v>
      </c>
      <c r="AH12" s="30">
        <f>SUM([1]pto!$F$1787)</f>
        <v>0</v>
      </c>
      <c r="AI12" s="6">
        <f t="shared" si="3"/>
        <v>0</v>
      </c>
      <c r="AJ12" s="32">
        <f>SUM([1]pto!$J$1787)</f>
        <v>0</v>
      </c>
      <c r="AK12" s="6">
        <f t="shared" si="21"/>
        <v>0</v>
      </c>
      <c r="AL12" s="7">
        <f t="shared" si="22"/>
        <v>0</v>
      </c>
      <c r="AM12" s="6">
        <f t="shared" si="23"/>
        <v>0</v>
      </c>
      <c r="AN12" s="32">
        <f>SUM([1]pto!$N$1787)</f>
        <v>0</v>
      </c>
      <c r="AO12" s="8">
        <f t="shared" si="24"/>
        <v>0</v>
      </c>
      <c r="AP12" s="30">
        <f>SUM([1]pto!$F$1801)</f>
        <v>0</v>
      </c>
      <c r="AQ12" s="6">
        <f t="shared" si="4"/>
        <v>0</v>
      </c>
      <c r="AR12" s="32">
        <f>SUM([1]pto!$J$1801)</f>
        <v>0</v>
      </c>
      <c r="AS12" s="6">
        <f t="shared" si="25"/>
        <v>0</v>
      </c>
      <c r="AT12" s="7">
        <f t="shared" si="26"/>
        <v>0</v>
      </c>
      <c r="AU12" s="6">
        <f t="shared" si="27"/>
        <v>0</v>
      </c>
      <c r="AV12" s="32">
        <f>SUM([1]pto!$N$1801)</f>
        <v>0</v>
      </c>
      <c r="AW12" s="8">
        <f t="shared" si="28"/>
        <v>0</v>
      </c>
      <c r="AX12" s="5"/>
      <c r="AY12" s="6">
        <f t="shared" si="5"/>
        <v>0</v>
      </c>
      <c r="AZ12" s="5"/>
      <c r="BA12" s="6">
        <f t="shared" si="29"/>
        <v>0</v>
      </c>
      <c r="BB12" s="7"/>
      <c r="BC12" s="6">
        <f t="shared" si="30"/>
        <v>0</v>
      </c>
      <c r="BD12" s="5"/>
      <c r="BE12" s="8">
        <f t="shared" si="31"/>
        <v>0</v>
      </c>
      <c r="BF12" s="30">
        <f>SUM([1]pto!$D$432)</f>
        <v>3707867143</v>
      </c>
      <c r="BG12" s="7">
        <f t="shared" si="40"/>
        <v>3707867143</v>
      </c>
      <c r="BH12" s="9">
        <f t="shared" si="6"/>
        <v>26.127104196232303</v>
      </c>
      <c r="BI12" s="5">
        <f>SUM([2]ppto!$H$320)</f>
        <v>0</v>
      </c>
      <c r="BJ12" s="7">
        <f t="shared" si="41"/>
        <v>3707867143</v>
      </c>
      <c r="BK12" s="7">
        <f t="shared" si="42"/>
        <v>382385357.241</v>
      </c>
      <c r="BL12" s="6">
        <f t="shared" si="36"/>
        <v>10.312811718804349</v>
      </c>
      <c r="BM12" s="7">
        <f t="shared" si="43"/>
        <v>0</v>
      </c>
      <c r="BN12" s="6">
        <f t="shared" si="7"/>
        <v>0</v>
      </c>
      <c r="BO12" s="10">
        <f t="shared" si="8"/>
        <v>382385357.241</v>
      </c>
      <c r="BP12" s="8">
        <f t="shared" si="32"/>
        <v>10.312811718804349</v>
      </c>
    </row>
    <row r="13" spans="1:68" x14ac:dyDescent="0.2">
      <c r="A13" s="4" t="s">
        <v>29</v>
      </c>
      <c r="B13" s="30">
        <f>SUM([1]cre!$F$434)</f>
        <v>0</v>
      </c>
      <c r="C13" s="6">
        <f t="shared" si="0"/>
        <v>0</v>
      </c>
      <c r="D13" s="32">
        <f>SUM([1]cre!$J$434)</f>
        <v>0</v>
      </c>
      <c r="E13" s="6">
        <f t="shared" si="9"/>
        <v>0</v>
      </c>
      <c r="F13" s="7">
        <f t="shared" si="10"/>
        <v>0</v>
      </c>
      <c r="G13" s="6">
        <f t="shared" si="11"/>
        <v>0</v>
      </c>
      <c r="H13" s="32">
        <f>SUM([1]cre!$N$434)</f>
        <v>0</v>
      </c>
      <c r="I13" s="8">
        <f t="shared" si="12"/>
        <v>0</v>
      </c>
      <c r="J13" s="30">
        <f>SUM([1]cre!$F$885)</f>
        <v>0</v>
      </c>
      <c r="K13" s="6">
        <f t="shared" si="1"/>
        <v>0</v>
      </c>
      <c r="L13" s="32">
        <f>SUM([1]cre!$J$885)</f>
        <v>0</v>
      </c>
      <c r="M13" s="6">
        <f t="shared" si="13"/>
        <v>0</v>
      </c>
      <c r="N13" s="7">
        <f t="shared" si="14"/>
        <v>0</v>
      </c>
      <c r="O13" s="6">
        <f t="shared" si="15"/>
        <v>0</v>
      </c>
      <c r="P13" s="32">
        <f>SUM([1]cre!$N$885)</f>
        <v>0</v>
      </c>
      <c r="Q13" s="8">
        <f t="shared" si="16"/>
        <v>0</v>
      </c>
      <c r="R13" s="5">
        <f t="shared" si="37"/>
        <v>0</v>
      </c>
      <c r="S13" s="6">
        <f t="shared" si="2"/>
        <v>0</v>
      </c>
      <c r="T13" s="5">
        <f t="shared" si="38"/>
        <v>0</v>
      </c>
      <c r="U13" s="6">
        <f t="shared" si="17"/>
        <v>0</v>
      </c>
      <c r="V13" s="7">
        <f t="shared" si="18"/>
        <v>0</v>
      </c>
      <c r="W13" s="6">
        <f t="shared" si="19"/>
        <v>0</v>
      </c>
      <c r="X13" s="5">
        <f t="shared" si="39"/>
        <v>0</v>
      </c>
      <c r="Y13" s="8">
        <f t="shared" si="20"/>
        <v>0</v>
      </c>
      <c r="Z13" s="5"/>
      <c r="AA13" s="6"/>
      <c r="AB13" s="7"/>
      <c r="AC13" s="6"/>
      <c r="AD13" s="7"/>
      <c r="AE13" s="6"/>
      <c r="AF13" s="7"/>
      <c r="AG13" s="8"/>
      <c r="AH13" s="30">
        <f>SUM([1]cre!$F$1787)</f>
        <v>0</v>
      </c>
      <c r="AI13" s="6">
        <f t="shared" si="3"/>
        <v>0</v>
      </c>
      <c r="AJ13" s="32">
        <f>SUM([1]cre!$J$1787)</f>
        <v>0</v>
      </c>
      <c r="AK13" s="6">
        <f t="shared" si="21"/>
        <v>0</v>
      </c>
      <c r="AL13" s="7">
        <f t="shared" si="22"/>
        <v>0</v>
      </c>
      <c r="AM13" s="6">
        <f t="shared" si="23"/>
        <v>0</v>
      </c>
      <c r="AN13" s="32">
        <f>SUM([1]cre!$N$1787)</f>
        <v>0</v>
      </c>
      <c r="AO13" s="8">
        <f t="shared" si="24"/>
        <v>0</v>
      </c>
      <c r="AP13" s="30">
        <f>SUM([1]cre!$F$1801)</f>
        <v>0</v>
      </c>
      <c r="AQ13" s="6">
        <f t="shared" si="4"/>
        <v>0</v>
      </c>
      <c r="AR13" s="32">
        <f>SUM([1]cre!$J$1801)</f>
        <v>0</v>
      </c>
      <c r="AS13" s="6">
        <f t="shared" si="25"/>
        <v>0</v>
      </c>
      <c r="AT13" s="7">
        <f t="shared" si="26"/>
        <v>0</v>
      </c>
      <c r="AU13" s="6">
        <f t="shared" si="27"/>
        <v>0</v>
      </c>
      <c r="AV13" s="32">
        <f>SUM([1]cre!$N$1801)</f>
        <v>0</v>
      </c>
      <c r="AW13" s="8">
        <f t="shared" si="28"/>
        <v>0</v>
      </c>
      <c r="AX13" s="5"/>
      <c r="AY13" s="6">
        <f t="shared" si="5"/>
        <v>0</v>
      </c>
      <c r="AZ13" s="5"/>
      <c r="BA13" s="6">
        <f t="shared" si="29"/>
        <v>0</v>
      </c>
      <c r="BB13" s="7"/>
      <c r="BC13" s="6">
        <f t="shared" si="30"/>
        <v>0</v>
      </c>
      <c r="BD13" s="5"/>
      <c r="BE13" s="8">
        <f t="shared" si="31"/>
        <v>0</v>
      </c>
      <c r="BF13" s="30">
        <f>SUM([1]cre!$D$432)</f>
        <v>0</v>
      </c>
      <c r="BG13" s="7">
        <f t="shared" si="40"/>
        <v>0</v>
      </c>
      <c r="BH13" s="9">
        <f t="shared" si="6"/>
        <v>0</v>
      </c>
      <c r="BI13" s="5">
        <f>SUM([2]cred!$H$320)</f>
        <v>0</v>
      </c>
      <c r="BJ13" s="7">
        <f t="shared" si="41"/>
        <v>0</v>
      </c>
      <c r="BK13" s="7">
        <f t="shared" si="42"/>
        <v>0</v>
      </c>
      <c r="BL13" s="6">
        <f t="shared" si="36"/>
        <v>0</v>
      </c>
      <c r="BM13" s="7">
        <f t="shared" si="43"/>
        <v>0</v>
      </c>
      <c r="BN13" s="6">
        <f t="shared" si="7"/>
        <v>0</v>
      </c>
      <c r="BO13" s="10">
        <f t="shared" si="8"/>
        <v>0</v>
      </c>
      <c r="BP13" s="8">
        <f t="shared" si="32"/>
        <v>0</v>
      </c>
    </row>
    <row r="14" spans="1:68" x14ac:dyDescent="0.2">
      <c r="A14" s="4" t="s">
        <v>30</v>
      </c>
      <c r="B14" s="30">
        <f>SUM([1]cfc!$F$434)</f>
        <v>0</v>
      </c>
      <c r="C14" s="6">
        <f t="shared" si="0"/>
        <v>0</v>
      </c>
      <c r="D14" s="32">
        <f>SUM([1]cfc!$J$434)</f>
        <v>0</v>
      </c>
      <c r="E14" s="6">
        <f t="shared" si="9"/>
        <v>0</v>
      </c>
      <c r="F14" s="7">
        <f t="shared" si="10"/>
        <v>0</v>
      </c>
      <c r="G14" s="6">
        <f t="shared" si="11"/>
        <v>0</v>
      </c>
      <c r="H14" s="32">
        <f>SUM([1]cfc!$N$434)</f>
        <v>0</v>
      </c>
      <c r="I14" s="8">
        <f t="shared" si="12"/>
        <v>0</v>
      </c>
      <c r="J14" s="30">
        <f>SUM([1]cfc!$F$885)</f>
        <v>8995000</v>
      </c>
      <c r="K14" s="6">
        <f t="shared" si="1"/>
        <v>0.17095497805448878</v>
      </c>
      <c r="L14" s="32">
        <f>SUM([1]cfc!$J$885)</f>
        <v>0</v>
      </c>
      <c r="M14" s="6">
        <f t="shared" si="13"/>
        <v>0</v>
      </c>
      <c r="N14" s="7">
        <f t="shared" si="14"/>
        <v>0</v>
      </c>
      <c r="O14" s="6">
        <f t="shared" si="15"/>
        <v>0</v>
      </c>
      <c r="P14" s="32">
        <f>SUM([1]cfc!$N$885)</f>
        <v>0</v>
      </c>
      <c r="Q14" s="8">
        <f t="shared" si="16"/>
        <v>0</v>
      </c>
      <c r="R14" s="5">
        <f t="shared" si="37"/>
        <v>8995000</v>
      </c>
      <c r="S14" s="6">
        <f t="shared" si="2"/>
        <v>0.10396287795633159</v>
      </c>
      <c r="T14" s="5">
        <f t="shared" si="38"/>
        <v>0</v>
      </c>
      <c r="U14" s="6">
        <f t="shared" si="17"/>
        <v>0</v>
      </c>
      <c r="V14" s="7">
        <f t="shared" si="18"/>
        <v>0</v>
      </c>
      <c r="W14" s="6">
        <f t="shared" si="19"/>
        <v>0</v>
      </c>
      <c r="X14" s="5">
        <f t="shared" si="39"/>
        <v>0</v>
      </c>
      <c r="Y14" s="8">
        <f t="shared" si="20"/>
        <v>0</v>
      </c>
      <c r="Z14" s="5"/>
      <c r="AA14" s="6"/>
      <c r="AB14" s="7"/>
      <c r="AC14" s="6"/>
      <c r="AD14" s="7"/>
      <c r="AE14" s="6"/>
      <c r="AF14" s="7"/>
      <c r="AG14" s="8"/>
      <c r="AH14" s="30">
        <f>SUM([1]cfc!$F$1787)</f>
        <v>28410</v>
      </c>
      <c r="AI14" s="6">
        <f t="shared" si="3"/>
        <v>3.6008779654495464E-3</v>
      </c>
      <c r="AJ14" s="32">
        <f>SUM([1]cfc!$J$1787)</f>
        <v>0</v>
      </c>
      <c r="AK14" s="6">
        <f t="shared" si="21"/>
        <v>0</v>
      </c>
      <c r="AL14" s="7">
        <f t="shared" si="22"/>
        <v>0</v>
      </c>
      <c r="AM14" s="6">
        <f t="shared" si="23"/>
        <v>0</v>
      </c>
      <c r="AN14" s="32">
        <f>SUM([1]cfc!$N$1787)</f>
        <v>0</v>
      </c>
      <c r="AO14" s="8">
        <f t="shared" si="24"/>
        <v>0</v>
      </c>
      <c r="AP14" s="30">
        <f>SUM([1]cfc!$F$1801)</f>
        <v>501078.97700000001</v>
      </c>
      <c r="AQ14" s="6">
        <f t="shared" si="4"/>
        <v>5.369542193450115E-2</v>
      </c>
      <c r="AR14" s="32">
        <f>SUM([1]cfc!$J$1801)</f>
        <v>161300.26</v>
      </c>
      <c r="AS14" s="6">
        <f t="shared" si="25"/>
        <v>32.190586195756524</v>
      </c>
      <c r="AT14" s="7">
        <f t="shared" si="26"/>
        <v>339778.717</v>
      </c>
      <c r="AU14" s="6">
        <f t="shared" si="27"/>
        <v>67.809413804243476</v>
      </c>
      <c r="AV14" s="32">
        <f>SUM([1]cfc!$N$1801)</f>
        <v>501078.97700000001</v>
      </c>
      <c r="AW14" s="8">
        <f t="shared" si="28"/>
        <v>100</v>
      </c>
      <c r="AX14" s="5"/>
      <c r="AY14" s="6">
        <f t="shared" si="5"/>
        <v>0</v>
      </c>
      <c r="AZ14" s="5"/>
      <c r="BA14" s="6">
        <f t="shared" si="29"/>
        <v>0</v>
      </c>
      <c r="BB14" s="7"/>
      <c r="BC14" s="6">
        <f t="shared" si="30"/>
        <v>0</v>
      </c>
      <c r="BD14" s="5"/>
      <c r="BE14" s="8">
        <f t="shared" si="31"/>
        <v>0</v>
      </c>
      <c r="BF14" s="30">
        <f>SUM([1]cfc!$D$432)</f>
        <v>4087473</v>
      </c>
      <c r="BG14" s="7">
        <f t="shared" si="40"/>
        <v>9524488.977</v>
      </c>
      <c r="BH14" s="9">
        <f t="shared" si="6"/>
        <v>6.7113331282038613E-2</v>
      </c>
      <c r="BI14" s="5">
        <f>SUM([2]fcon!$H$320)</f>
        <v>0</v>
      </c>
      <c r="BJ14" s="7">
        <f t="shared" si="41"/>
        <v>9524488.977</v>
      </c>
      <c r="BK14" s="7">
        <f t="shared" si="42"/>
        <v>161300.26</v>
      </c>
      <c r="BL14" s="6">
        <f t="shared" si="36"/>
        <v>1.6935319090558281</v>
      </c>
      <c r="BM14" s="7">
        <f t="shared" si="43"/>
        <v>339778.717</v>
      </c>
      <c r="BN14" s="6">
        <f t="shared" si="7"/>
        <v>3.5674220193913508</v>
      </c>
      <c r="BO14" s="10">
        <f t="shared" si="8"/>
        <v>501078.97700000001</v>
      </c>
      <c r="BP14" s="8">
        <f t="shared" si="32"/>
        <v>5.2609539284471794</v>
      </c>
    </row>
    <row r="15" spans="1:68" x14ac:dyDescent="0.2">
      <c r="A15" s="4" t="s">
        <v>31</v>
      </c>
      <c r="B15" s="30">
        <f>SUM([1]edu!$F$434)</f>
        <v>1046810457.2339997</v>
      </c>
      <c r="C15" s="6">
        <f t="shared" si="0"/>
        <v>30.874742004405874</v>
      </c>
      <c r="D15" s="32">
        <f>SUM([1]edu!$J$434)</f>
        <v>920698186.42999947</v>
      </c>
      <c r="E15" s="6">
        <f t="shared" si="9"/>
        <v>87.952711980234866</v>
      </c>
      <c r="F15" s="7">
        <f t="shared" si="10"/>
        <v>124985196.02200019</v>
      </c>
      <c r="G15" s="6">
        <f t="shared" si="11"/>
        <v>11.939620507063918</v>
      </c>
      <c r="H15" s="32">
        <f>SUM([1]edu!$N$434)</f>
        <v>1045683382.4519997</v>
      </c>
      <c r="I15" s="8">
        <f t="shared" si="12"/>
        <v>99.892332487298788</v>
      </c>
      <c r="J15" s="30">
        <f>SUM([1]edu!$F$885)</f>
        <v>1255784265.766</v>
      </c>
      <c r="K15" s="6">
        <f t="shared" si="1"/>
        <v>23.866878443046009</v>
      </c>
      <c r="L15" s="32">
        <f>SUM([1]edu!$J$885)</f>
        <v>328767182.82300001</v>
      </c>
      <c r="M15" s="6">
        <f t="shared" si="13"/>
        <v>26.180227909007879</v>
      </c>
      <c r="N15" s="7">
        <f t="shared" si="14"/>
        <v>157144970.74400002</v>
      </c>
      <c r="O15" s="6">
        <f t="shared" si="15"/>
        <v>12.513691644969379</v>
      </c>
      <c r="P15" s="32">
        <f>SUM([1]edu!$N$885)</f>
        <v>485912153.56700003</v>
      </c>
      <c r="Q15" s="8">
        <f t="shared" si="16"/>
        <v>38.69391955397726</v>
      </c>
      <c r="R15" s="5">
        <f t="shared" si="37"/>
        <v>2302594723</v>
      </c>
      <c r="S15" s="6">
        <f t="shared" si="2"/>
        <v>26.6130488238068</v>
      </c>
      <c r="T15" s="5">
        <f t="shared" si="38"/>
        <v>1249465369.2529995</v>
      </c>
      <c r="U15" s="6">
        <f t="shared" si="17"/>
        <v>54.263364576163816</v>
      </c>
      <c r="V15" s="7">
        <f t="shared" si="18"/>
        <v>282130166.76600003</v>
      </c>
      <c r="W15" s="6">
        <f t="shared" si="19"/>
        <v>12.252706216507733</v>
      </c>
      <c r="X15" s="5">
        <f t="shared" si="39"/>
        <v>1531595536.0189996</v>
      </c>
      <c r="Y15" s="8">
        <f t="shared" si="20"/>
        <v>66.516070792671556</v>
      </c>
      <c r="Z15" s="5"/>
      <c r="AA15" s="6"/>
      <c r="AB15" s="7"/>
      <c r="AC15" s="6"/>
      <c r="AD15" s="7"/>
      <c r="AE15" s="6"/>
      <c r="AF15" s="7"/>
      <c r="AG15" s="8"/>
      <c r="AH15" s="30">
        <f>SUM([1]edu!$F$1787)</f>
        <v>20570420</v>
      </c>
      <c r="AI15" s="6">
        <f t="shared" si="3"/>
        <v>2.6072359070060771</v>
      </c>
      <c r="AJ15" s="32">
        <f>SUM([1]edu!$J$1787)</f>
        <v>1368861.8670000001</v>
      </c>
      <c r="AK15" s="6">
        <f t="shared" si="21"/>
        <v>6.6545158873761459</v>
      </c>
      <c r="AL15" s="7">
        <f t="shared" si="22"/>
        <v>163740.86199999996</v>
      </c>
      <c r="AM15" s="6">
        <f t="shared" si="23"/>
        <v>0.79600154979820525</v>
      </c>
      <c r="AN15" s="32">
        <f>SUM([1]edu!$N$1787)</f>
        <v>1532602.7290000001</v>
      </c>
      <c r="AO15" s="8">
        <f t="shared" si="24"/>
        <v>7.4505174371743506</v>
      </c>
      <c r="AP15" s="30">
        <f>SUM([1]edu!$F$1801)</f>
        <v>130431305.62200001</v>
      </c>
      <c r="AQ15" s="6">
        <f t="shared" si="4"/>
        <v>13.976966327288487</v>
      </c>
      <c r="AR15" s="32">
        <f>SUM([1]edu!$J$1801)</f>
        <v>98474014.658000007</v>
      </c>
      <c r="AS15" s="6">
        <f t="shared" si="25"/>
        <v>75.498757133801377</v>
      </c>
      <c r="AT15" s="7">
        <f t="shared" si="26"/>
        <v>31799529.248999983</v>
      </c>
      <c r="AU15" s="6">
        <f t="shared" si="27"/>
        <v>24.380288993776901</v>
      </c>
      <c r="AV15" s="32">
        <f>SUM([1]edu!$N$1801)</f>
        <v>130273543.90699999</v>
      </c>
      <c r="AW15" s="8">
        <f t="shared" si="28"/>
        <v>99.879046127578277</v>
      </c>
      <c r="AX15" s="5"/>
      <c r="AY15" s="6">
        <f t="shared" si="5"/>
        <v>0</v>
      </c>
      <c r="AZ15" s="5"/>
      <c r="BA15" s="6">
        <f t="shared" si="29"/>
        <v>0</v>
      </c>
      <c r="BB15" s="7"/>
      <c r="BC15" s="6">
        <f t="shared" si="30"/>
        <v>0</v>
      </c>
      <c r="BD15" s="5"/>
      <c r="BE15" s="8">
        <f t="shared" si="31"/>
        <v>0</v>
      </c>
      <c r="BF15" s="30">
        <f>SUM([1]edu!$D$432)</f>
        <v>2479172929</v>
      </c>
      <c r="BG15" s="7">
        <f t="shared" si="40"/>
        <v>2453596448.6220002</v>
      </c>
      <c r="BH15" s="9">
        <f t="shared" si="6"/>
        <v>17.289014842313229</v>
      </c>
      <c r="BI15" s="5">
        <f>SUM([2]educ!$H$320)</f>
        <v>0</v>
      </c>
      <c r="BJ15" s="7">
        <f t="shared" si="41"/>
        <v>2453596448.6220002</v>
      </c>
      <c r="BK15" s="7">
        <f t="shared" si="42"/>
        <v>1349308245.7779996</v>
      </c>
      <c r="BL15" s="6">
        <f t="shared" si="36"/>
        <v>54.993079507259814</v>
      </c>
      <c r="BM15" s="7">
        <f t="shared" si="43"/>
        <v>314093436.87699997</v>
      </c>
      <c r="BN15" s="6">
        <f t="shared" si="7"/>
        <v>12.801348691770503</v>
      </c>
      <c r="BO15" s="10">
        <f t="shared" si="8"/>
        <v>1663401682.6549997</v>
      </c>
      <c r="BP15" s="8">
        <f t="shared" si="32"/>
        <v>67.794428199030321</v>
      </c>
    </row>
    <row r="16" spans="1:68" ht="25.5" x14ac:dyDescent="0.2">
      <c r="A16" s="4" t="s">
        <v>32</v>
      </c>
      <c r="B16" s="30">
        <f>SUM([1]adt!$F$434)</f>
        <v>15592805.266999997</v>
      </c>
      <c r="C16" s="6">
        <f t="shared" si="0"/>
        <v>0.45989590227789495</v>
      </c>
      <c r="D16" s="32">
        <f>SUM([1]adt!$J$434)</f>
        <v>9680184.4830000009</v>
      </c>
      <c r="E16" s="6">
        <f t="shared" si="9"/>
        <v>62.081096488049937</v>
      </c>
      <c r="F16" s="7">
        <f t="shared" si="10"/>
        <v>5901513.4639999997</v>
      </c>
      <c r="G16" s="6">
        <f t="shared" si="11"/>
        <v>37.847669889713373</v>
      </c>
      <c r="H16" s="32">
        <f>SUM([1]adt!$N$434)</f>
        <v>15581697.947000001</v>
      </c>
      <c r="I16" s="8">
        <f t="shared" si="12"/>
        <v>99.92876637776331</v>
      </c>
      <c r="J16" s="30">
        <f>SUM([1]adt!$F$885)</f>
        <v>39730018.682999998</v>
      </c>
      <c r="K16" s="6">
        <f t="shared" si="1"/>
        <v>0.75509110306355687</v>
      </c>
      <c r="L16" s="32">
        <f>SUM([1]adt!$J$885)</f>
        <v>262585.92499999999</v>
      </c>
      <c r="M16" s="6">
        <f t="shared" si="13"/>
        <v>0.66092575262834541</v>
      </c>
      <c r="N16" s="7">
        <f t="shared" si="14"/>
        <v>4688061.7570000002</v>
      </c>
      <c r="O16" s="6">
        <f t="shared" si="15"/>
        <v>11.799797514331313</v>
      </c>
      <c r="P16" s="32">
        <f>SUM([1]adt!$N$885)</f>
        <v>4950647.682</v>
      </c>
      <c r="Q16" s="8">
        <f t="shared" si="16"/>
        <v>12.460723266959658</v>
      </c>
      <c r="R16" s="5">
        <f t="shared" si="37"/>
        <v>55322823.949999996</v>
      </c>
      <c r="S16" s="6">
        <f t="shared" si="2"/>
        <v>0.63941300661628331</v>
      </c>
      <c r="T16" s="5">
        <f t="shared" si="38"/>
        <v>9942770.4080000017</v>
      </c>
      <c r="U16" s="6">
        <f t="shared" si="17"/>
        <v>17.972275632542079</v>
      </c>
      <c r="V16" s="7">
        <f t="shared" si="18"/>
        <v>10589575.220999999</v>
      </c>
      <c r="W16" s="6">
        <f t="shared" si="19"/>
        <v>19.141422047744182</v>
      </c>
      <c r="X16" s="5">
        <f t="shared" si="39"/>
        <v>20532345.629000001</v>
      </c>
      <c r="Y16" s="8">
        <f t="shared" si="20"/>
        <v>37.113697680286265</v>
      </c>
      <c r="Z16" s="5"/>
      <c r="AA16" s="6"/>
      <c r="AB16" s="7"/>
      <c r="AC16" s="6"/>
      <c r="AD16" s="7"/>
      <c r="AE16" s="6"/>
      <c r="AF16" s="7"/>
      <c r="AG16" s="8"/>
      <c r="AH16" s="30">
        <f>SUM([1]adt!$F$1787)</f>
        <v>2504148</v>
      </c>
      <c r="AI16" s="6">
        <f t="shared" si="3"/>
        <v>0.31739286713919573</v>
      </c>
      <c r="AJ16" s="32">
        <f>SUM([1]adt!$J$1787)</f>
        <v>1195008.057</v>
      </c>
      <c r="AK16" s="6">
        <f t="shared" si="21"/>
        <v>47.721143358938853</v>
      </c>
      <c r="AL16" s="7">
        <f t="shared" si="22"/>
        <v>18</v>
      </c>
      <c r="AM16" s="6">
        <f t="shared" si="23"/>
        <v>7.1880735483685469E-4</v>
      </c>
      <c r="AN16" s="32">
        <f>SUM([1]adt!$N$1787)</f>
        <v>1195026.057</v>
      </c>
      <c r="AO16" s="8">
        <f t="shared" si="24"/>
        <v>47.72186216629369</v>
      </c>
      <c r="AP16" s="30">
        <f>SUM([1]adt!$F$1801)</f>
        <v>9915177.0529999994</v>
      </c>
      <c r="AQ16" s="6">
        <f t="shared" si="4"/>
        <v>1.0625063909159345</v>
      </c>
      <c r="AR16" s="32">
        <f>SUM([1]adt!$J$1801)</f>
        <v>7420001.841</v>
      </c>
      <c r="AS16" s="6">
        <f t="shared" si="25"/>
        <v>74.834789145343166</v>
      </c>
      <c r="AT16" s="7">
        <f t="shared" si="26"/>
        <v>2448583.2110000011</v>
      </c>
      <c r="AU16" s="6">
        <f t="shared" si="27"/>
        <v>24.69530496441455</v>
      </c>
      <c r="AV16" s="32">
        <f>SUM([1]adt!$N$1801)</f>
        <v>9868585.0520000011</v>
      </c>
      <c r="AW16" s="8">
        <f t="shared" si="28"/>
        <v>99.530094109757712</v>
      </c>
      <c r="AX16" s="5"/>
      <c r="AY16" s="6">
        <f t="shared" si="5"/>
        <v>0</v>
      </c>
      <c r="AZ16" s="5"/>
      <c r="BA16" s="6">
        <f t="shared" si="29"/>
        <v>0</v>
      </c>
      <c r="BB16" s="7"/>
      <c r="BC16" s="6">
        <f t="shared" si="30"/>
        <v>0</v>
      </c>
      <c r="BD16" s="5"/>
      <c r="BE16" s="8">
        <f t="shared" si="31"/>
        <v>0</v>
      </c>
      <c r="BF16" s="30">
        <f>SUM([1]adt!$D$432)</f>
        <v>84326303</v>
      </c>
      <c r="BG16" s="7">
        <f t="shared" si="40"/>
        <v>67742149.002999991</v>
      </c>
      <c r="BH16" s="9">
        <f t="shared" si="6"/>
        <v>0.47733808068593875</v>
      </c>
      <c r="BI16" s="5">
        <f>SUM([2]mova!$H$320)</f>
        <v>0</v>
      </c>
      <c r="BJ16" s="7">
        <f t="shared" si="41"/>
        <v>67742149.002999991</v>
      </c>
      <c r="BK16" s="7">
        <f t="shared" si="42"/>
        <v>18557780.306000002</v>
      </c>
      <c r="BL16" s="6">
        <f t="shared" si="36"/>
        <v>27.394732200152315</v>
      </c>
      <c r="BM16" s="7">
        <f t="shared" si="43"/>
        <v>13038176.432</v>
      </c>
      <c r="BN16" s="6">
        <f t="shared" si="7"/>
        <v>19.246771210967339</v>
      </c>
      <c r="BO16" s="10">
        <f t="shared" si="8"/>
        <v>31595956.738000002</v>
      </c>
      <c r="BP16" s="8">
        <f t="shared" si="32"/>
        <v>46.641503411119658</v>
      </c>
    </row>
    <row r="17" spans="1:68" ht="25.5" x14ac:dyDescent="0.2">
      <c r="A17" s="4" t="s">
        <v>33</v>
      </c>
      <c r="B17" s="30">
        <f>SUM([1]stt!$F$434)</f>
        <v>43183186.523999989</v>
      </c>
      <c r="C17" s="6">
        <f t="shared" si="0"/>
        <v>1.2736496217085482</v>
      </c>
      <c r="D17" s="32">
        <f>SUM([1]stt!$J$434)</f>
        <v>27665957.515000001</v>
      </c>
      <c r="E17" s="6">
        <f t="shared" si="9"/>
        <v>64.066503058138252</v>
      </c>
      <c r="F17" s="7">
        <f t="shared" si="10"/>
        <v>15404820.122999996</v>
      </c>
      <c r="G17" s="6">
        <f t="shared" si="11"/>
        <v>35.673189875504988</v>
      </c>
      <c r="H17" s="32">
        <f>SUM([1]stt!$N$434)</f>
        <v>43070777.637999997</v>
      </c>
      <c r="I17" s="8">
        <f t="shared" si="12"/>
        <v>99.739692933643241</v>
      </c>
      <c r="J17" s="30">
        <f>SUM([1]stt!$F$885)</f>
        <v>108066161.52599999</v>
      </c>
      <c r="K17" s="6">
        <f t="shared" si="1"/>
        <v>2.0538575066270339</v>
      </c>
      <c r="L17" s="32">
        <f>SUM([1]stt!$J$885)</f>
        <v>2676270.4210000001</v>
      </c>
      <c r="M17" s="6">
        <f t="shared" si="13"/>
        <v>2.4765110402816588</v>
      </c>
      <c r="N17" s="7">
        <f t="shared" si="14"/>
        <v>21436515</v>
      </c>
      <c r="O17" s="6">
        <f t="shared" si="15"/>
        <v>19.836473043268516</v>
      </c>
      <c r="P17" s="32">
        <f>SUM([1]stt!$N$885)</f>
        <v>24112785.421</v>
      </c>
      <c r="Q17" s="8">
        <f t="shared" si="16"/>
        <v>22.312984083550173</v>
      </c>
      <c r="R17" s="5">
        <f t="shared" si="37"/>
        <v>151249348.04999998</v>
      </c>
      <c r="S17" s="6">
        <f t="shared" si="2"/>
        <v>1.7481175666811417</v>
      </c>
      <c r="T17" s="5">
        <f t="shared" si="38"/>
        <v>30342227.936000001</v>
      </c>
      <c r="U17" s="6">
        <f t="shared" si="17"/>
        <v>20.061063619242493</v>
      </c>
      <c r="V17" s="7">
        <f t="shared" si="18"/>
        <v>36841335.122999996</v>
      </c>
      <c r="W17" s="6">
        <f t="shared" si="19"/>
        <v>24.358012512438066</v>
      </c>
      <c r="X17" s="5">
        <f t="shared" si="39"/>
        <v>67183563.059</v>
      </c>
      <c r="Y17" s="8">
        <f t="shared" si="20"/>
        <v>44.419076131680562</v>
      </c>
      <c r="Z17" s="5"/>
      <c r="AA17" s="6"/>
      <c r="AB17" s="7"/>
      <c r="AC17" s="6"/>
      <c r="AD17" s="7"/>
      <c r="AE17" s="6"/>
      <c r="AF17" s="7"/>
      <c r="AG17" s="8"/>
      <c r="AH17" s="30">
        <f>SUM([1]stt!$F$1787)</f>
        <v>35500000</v>
      </c>
      <c r="AI17" s="6">
        <f t="shared" si="3"/>
        <v>4.499513121205875</v>
      </c>
      <c r="AJ17" s="32">
        <f>SUM([1]stt!$J$1787)</f>
        <v>283003.12</v>
      </c>
      <c r="AK17" s="6">
        <f t="shared" si="21"/>
        <v>0.79719188732394375</v>
      </c>
      <c r="AL17" s="7">
        <f t="shared" si="22"/>
        <v>0</v>
      </c>
      <c r="AM17" s="6">
        <f t="shared" si="23"/>
        <v>0</v>
      </c>
      <c r="AN17" s="32">
        <f>SUM([1]stt!$N$1787)</f>
        <v>283003.12</v>
      </c>
      <c r="AO17" s="8">
        <f t="shared" si="24"/>
        <v>0.79719188732394375</v>
      </c>
      <c r="AP17" s="30">
        <f>SUM([1]stt!$F$1801)</f>
        <v>33930303.783</v>
      </c>
      <c r="AQ17" s="6">
        <f t="shared" si="4"/>
        <v>3.6359577264683076</v>
      </c>
      <c r="AR17" s="32">
        <f>SUM([1]stt!$J$1801)</f>
        <v>22151363.420000006</v>
      </c>
      <c r="AS17" s="6">
        <f t="shared" si="25"/>
        <v>65.284895654540051</v>
      </c>
      <c r="AT17" s="7">
        <f t="shared" si="26"/>
        <v>11604160.735999998</v>
      </c>
      <c r="AU17" s="6">
        <f t="shared" si="27"/>
        <v>34.199990693316444</v>
      </c>
      <c r="AV17" s="32">
        <f>SUM([1]stt!$N$1801)</f>
        <v>33755524.156000003</v>
      </c>
      <c r="AW17" s="8">
        <f t="shared" si="28"/>
        <v>99.484886347856488</v>
      </c>
      <c r="AX17" s="5"/>
      <c r="AY17" s="6">
        <f t="shared" si="5"/>
        <v>0</v>
      </c>
      <c r="AZ17" s="5"/>
      <c r="BA17" s="6">
        <f t="shared" si="29"/>
        <v>0</v>
      </c>
      <c r="BB17" s="7"/>
      <c r="BC17" s="6">
        <f t="shared" si="30"/>
        <v>0</v>
      </c>
      <c r="BD17" s="5"/>
      <c r="BE17" s="8">
        <f t="shared" si="31"/>
        <v>0</v>
      </c>
      <c r="BF17" s="30">
        <f>SUM([1]stt!$D$432)</f>
        <v>220246328</v>
      </c>
      <c r="BG17" s="7">
        <f t="shared" si="40"/>
        <v>220679651.83299997</v>
      </c>
      <c r="BH17" s="9">
        <f t="shared" si="6"/>
        <v>1.5549964535040131</v>
      </c>
      <c r="BI17" s="5">
        <f>SUM([2]movs!$H$320)</f>
        <v>0</v>
      </c>
      <c r="BJ17" s="7">
        <f t="shared" si="41"/>
        <v>220679651.83299997</v>
      </c>
      <c r="BK17" s="7">
        <f t="shared" si="42"/>
        <v>52776594.476000011</v>
      </c>
      <c r="BL17" s="6">
        <f t="shared" si="36"/>
        <v>23.91547840393498</v>
      </c>
      <c r="BM17" s="7">
        <f t="shared" si="43"/>
        <v>48445495.858999997</v>
      </c>
      <c r="BN17" s="6">
        <f t="shared" si="7"/>
        <v>21.952860382279958</v>
      </c>
      <c r="BO17" s="10">
        <f t="shared" si="8"/>
        <v>101222090.33500001</v>
      </c>
      <c r="BP17" s="8">
        <f t="shared" si="32"/>
        <v>45.868338786214935</v>
      </c>
    </row>
    <row r="18" spans="1:68" x14ac:dyDescent="0.2">
      <c r="A18" s="4" t="s">
        <v>34</v>
      </c>
      <c r="B18" s="30">
        <f>SUM([1]sal!$F$434)</f>
        <v>0</v>
      </c>
      <c r="C18" s="6"/>
      <c r="D18" s="32">
        <f>SUM([1]sal!$J$434)</f>
        <v>0</v>
      </c>
      <c r="E18" s="6"/>
      <c r="F18" s="7"/>
      <c r="G18" s="6"/>
      <c r="H18" s="32">
        <f>SUM([1]sal!$N$434)</f>
        <v>0</v>
      </c>
      <c r="I18" s="8"/>
      <c r="J18" s="30">
        <f>SUM([1]sal!$F$885)</f>
        <v>0</v>
      </c>
      <c r="K18" s="6"/>
      <c r="L18" s="32">
        <f>SUM([1]sal!$J$885)</f>
        <v>0</v>
      </c>
      <c r="M18" s="6"/>
      <c r="N18" s="7"/>
      <c r="O18" s="6"/>
      <c r="P18" s="32">
        <f>SUM([1]sal!$N$885)</f>
        <v>0</v>
      </c>
      <c r="Q18" s="8"/>
      <c r="R18" s="5">
        <f t="shared" si="37"/>
        <v>0</v>
      </c>
      <c r="S18" s="6"/>
      <c r="T18" s="5">
        <f t="shared" si="38"/>
        <v>0</v>
      </c>
      <c r="U18" s="6"/>
      <c r="V18" s="7"/>
      <c r="W18" s="6"/>
      <c r="X18" s="5">
        <f t="shared" si="39"/>
        <v>0</v>
      </c>
      <c r="Y18" s="8"/>
      <c r="Z18" s="5"/>
      <c r="AA18" s="6"/>
      <c r="AB18" s="7"/>
      <c r="AC18" s="6"/>
      <c r="AD18" s="7"/>
      <c r="AE18" s="6"/>
      <c r="AF18" s="7"/>
      <c r="AG18" s="8"/>
      <c r="AH18" s="30">
        <f>SUM([1]sal!$F$1787)</f>
        <v>0</v>
      </c>
      <c r="AI18" s="6"/>
      <c r="AJ18" s="32">
        <f>SUM([1]sal!$J$1787)</f>
        <v>0</v>
      </c>
      <c r="AK18" s="6"/>
      <c r="AL18" s="7"/>
      <c r="AM18" s="6"/>
      <c r="AN18" s="32">
        <f>SUM([1]sal!$N$1787)</f>
        <v>0</v>
      </c>
      <c r="AO18" s="8"/>
      <c r="AP18" s="30">
        <f>SUM([1]sal!$F$1801)</f>
        <v>0</v>
      </c>
      <c r="AQ18" s="6"/>
      <c r="AR18" s="32">
        <f>SUM([1]sal!$J$1801)</f>
        <v>0</v>
      </c>
      <c r="AS18" s="6"/>
      <c r="AT18" s="7"/>
      <c r="AU18" s="6"/>
      <c r="AV18" s="32">
        <f>SUM([1]sal!$N$1801)</f>
        <v>0</v>
      </c>
      <c r="AW18" s="8"/>
      <c r="AX18" s="5"/>
      <c r="AY18" s="6"/>
      <c r="AZ18" s="5"/>
      <c r="BA18" s="6"/>
      <c r="BB18" s="7"/>
      <c r="BC18" s="6"/>
      <c r="BD18" s="5"/>
      <c r="BE18" s="8"/>
      <c r="BF18" s="30">
        <f>SUM([1]sal!$D$432)</f>
        <v>0</v>
      </c>
      <c r="BG18" s="7">
        <f t="shared" si="40"/>
        <v>0</v>
      </c>
      <c r="BH18" s="9">
        <f t="shared" si="6"/>
        <v>0</v>
      </c>
      <c r="BI18" s="5">
        <f>SUM([2]salu!$H$320)</f>
        <v>0</v>
      </c>
      <c r="BJ18" s="7">
        <f t="shared" si="41"/>
        <v>0</v>
      </c>
      <c r="BK18" s="7">
        <f t="shared" si="42"/>
        <v>0</v>
      </c>
      <c r="BL18" s="6">
        <f t="shared" si="36"/>
        <v>0</v>
      </c>
      <c r="BM18" s="7">
        <f t="shared" si="43"/>
        <v>0</v>
      </c>
      <c r="BN18" s="6">
        <f t="shared" si="7"/>
        <v>0</v>
      </c>
      <c r="BO18" s="10">
        <f t="shared" si="8"/>
        <v>0</v>
      </c>
      <c r="BP18" s="8">
        <f t="shared" si="32"/>
        <v>0</v>
      </c>
    </row>
    <row r="19" spans="1:68" x14ac:dyDescent="0.2">
      <c r="A19" s="4" t="s">
        <v>35</v>
      </c>
      <c r="B19" s="30">
        <f>SUM([1]dllo!$F$434)</f>
        <v>10639935.088</v>
      </c>
      <c r="C19" s="6">
        <f t="shared" ref="C19:C50" si="44">IF(OR(B19=0,B$84=0),0,B19/B$84)*100</f>
        <v>0.31381540804783231</v>
      </c>
      <c r="D19" s="32">
        <f>SUM([1]dllo!$J$434)</f>
        <v>7277851.9170000004</v>
      </c>
      <c r="E19" s="6">
        <f t="shared" si="9"/>
        <v>68.401281180823688</v>
      </c>
      <c r="F19" s="7">
        <f t="shared" si="10"/>
        <v>3318083.1709999992</v>
      </c>
      <c r="G19" s="6">
        <f t="shared" si="11"/>
        <v>31.185182461707132</v>
      </c>
      <c r="H19" s="32">
        <f>SUM([1]dllo!$N$434)</f>
        <v>10595935.088</v>
      </c>
      <c r="I19" s="8">
        <f t="shared" si="12"/>
        <v>99.586463642530816</v>
      </c>
      <c r="J19" s="30">
        <f>SUM([1]dllo!$F$885)</f>
        <v>41169904.912</v>
      </c>
      <c r="K19" s="6">
        <f t="shared" ref="K19:K50" si="45">IF(OR(J19=0,J$84=0),0,J19/J$84)*100</f>
        <v>0.78245694171610347</v>
      </c>
      <c r="L19" s="32">
        <f>SUM([1]dllo!$J$885)</f>
        <v>6210.3019999999997</v>
      </c>
      <c r="M19" s="6">
        <f t="shared" ref="M19:M82" si="46">IF(OR(L19=0,J19=0),0,L19/J19)*100</f>
        <v>1.5084567266488515E-2</v>
      </c>
      <c r="N19" s="7">
        <f t="shared" ref="N19:N27" si="47">SUM(P19-L19)</f>
        <v>4296539.1549999993</v>
      </c>
      <c r="O19" s="6">
        <f t="shared" ref="O19:O82" si="48">IF(OR(N19=0,J19=0),0,N19/J19)*100</f>
        <v>10.436116294618076</v>
      </c>
      <c r="P19" s="32">
        <f>SUM([1]dllo!$N$885)</f>
        <v>4302749.4569999995</v>
      </c>
      <c r="Q19" s="8">
        <f t="shared" ref="Q19:Q60" si="49">IF(OR(P19=0,J19=0),0,P19/J19)*100</f>
        <v>10.451200861884564</v>
      </c>
      <c r="R19" s="5">
        <f t="shared" si="37"/>
        <v>51809840</v>
      </c>
      <c r="S19" s="6">
        <f t="shared" ref="S19:S50" si="50">IF(OR(R19=0,R$84=0),0,R19/R$84)*100</f>
        <v>0.59881045834986846</v>
      </c>
      <c r="T19" s="5">
        <f t="shared" si="38"/>
        <v>7284062.2190000005</v>
      </c>
      <c r="U19" s="6">
        <f t="shared" ref="U19:U28" si="51">IF(OR(T19=0,R19=0),0,T19/R19)*100</f>
        <v>14.059225465664438</v>
      </c>
      <c r="V19" s="7">
        <f t="shared" ref="V19:V27" si="52">SUM(X19-T19)</f>
        <v>7614622.3259999976</v>
      </c>
      <c r="W19" s="6">
        <f t="shared" ref="W19:W28" si="53">IF(OR(V19=0,R19=0),0,V19/R19)*100</f>
        <v>14.697251190121408</v>
      </c>
      <c r="X19" s="5">
        <f t="shared" si="39"/>
        <v>14898684.544999998</v>
      </c>
      <c r="Y19" s="8">
        <f t="shared" ref="Y19:Y28" si="54">IF(OR(X19=0,R19=0),0,X19/R19)*100</f>
        <v>28.756476655785846</v>
      </c>
      <c r="Z19" s="5">
        <f>SUM([1]dllo!$F$1628)</f>
        <v>30000000</v>
      </c>
      <c r="AA19" s="6">
        <f>IF(OR(Z19=0,Z$84=0),0,Z19/Z$84)*100</f>
        <v>0.7692055991035045</v>
      </c>
      <c r="AB19" s="7">
        <f>SUM([1]dllo!$J$1628)</f>
        <v>0</v>
      </c>
      <c r="AC19" s="6">
        <f>IF(OR(AB19=0,Z19=0),0,AB19/Z19)*100</f>
        <v>0</v>
      </c>
      <c r="AD19" s="7">
        <f>SUM(AF19-AB19)</f>
        <v>0</v>
      </c>
      <c r="AE19" s="6">
        <f>IF(OR(AD19=0,Z19=0),0,AD19/Z19)*100</f>
        <v>0</v>
      </c>
      <c r="AF19" s="7">
        <f>SUM([1]dllo!$N$1628)</f>
        <v>0</v>
      </c>
      <c r="AG19" s="8">
        <f>IF(OR(AF19=0,Z19=0),0,AF19/Z19)*100</f>
        <v>0</v>
      </c>
      <c r="AH19" s="30">
        <f>SUM([1]dllo!$F$1787)</f>
        <v>189600</v>
      </c>
      <c r="AI19" s="6">
        <f t="shared" ref="AI19:AI50" si="55">IF(OR(AH19=0,AH$84=0),0,AH19/AH$84)*100</f>
        <v>2.4031202472693913E-2</v>
      </c>
      <c r="AJ19" s="32">
        <f>SUM([1]dllo!$J$1787)</f>
        <v>145300</v>
      </c>
      <c r="AK19" s="6">
        <f t="shared" ref="AK19:AK82" si="56">IF(OR(AJ19=0,AH19=0),0,AJ19/AH19)*100</f>
        <v>76.635021097046419</v>
      </c>
      <c r="AL19" s="7">
        <f t="shared" ref="AL19:AL27" si="57">SUM(AN19-AJ19)</f>
        <v>0</v>
      </c>
      <c r="AM19" s="6">
        <f t="shared" ref="AM19:AM82" si="58">IF(OR(AL19=0,AH19=0),0,AL19/AH19)*100</f>
        <v>0</v>
      </c>
      <c r="AN19" s="32">
        <f>SUM([1]dllo!$N$1787)</f>
        <v>145300</v>
      </c>
      <c r="AO19" s="8">
        <f t="shared" ref="AO19:AO27" si="59">IF(OR(AN19=0,AH19=0),0,AN19/AH19)*100</f>
        <v>76.635021097046419</v>
      </c>
      <c r="AP19" s="30">
        <f>SUM([1]dllo!$F$1801)</f>
        <v>8201261.6680000005</v>
      </c>
      <c r="AQ19" s="6">
        <f t="shared" ref="AQ19:AQ50" si="60">IF(OR(AP19=0,AP$84=0),0,AP19/AP$84)*100</f>
        <v>0.87884390659341249</v>
      </c>
      <c r="AR19" s="32">
        <f>SUM([1]dllo!$J$1801)</f>
        <v>6699204.1159999995</v>
      </c>
      <c r="AS19" s="6">
        <f t="shared" ref="AS19:AS51" si="61">IF(OR(AR19=0,AP19=0),0,AR19/AP19)*100</f>
        <v>81.685042950637865</v>
      </c>
      <c r="AT19" s="7">
        <f t="shared" ref="AT19:AT27" si="62">SUM(AV19-AR19)</f>
        <v>1465955.8480000002</v>
      </c>
      <c r="AU19" s="6">
        <f t="shared" ref="AU19:AU51" si="63">IF(OR(AT19=0,AP19=0),0,AT19/AP19)*100</f>
        <v>17.874760095997466</v>
      </c>
      <c r="AV19" s="32">
        <f>SUM([1]dllo!$N$1801)</f>
        <v>8165159.9639999997</v>
      </c>
      <c r="AW19" s="8">
        <f t="shared" ref="AW19:AW27" si="64">IF(OR(AV19=0,AP19=0),0,AV19/AP19)*100</f>
        <v>99.559803046635338</v>
      </c>
      <c r="AX19" s="5"/>
      <c r="AY19" s="6">
        <f t="shared" ref="AY19:AY50" si="65">IF(OR(AX19=0,AX$84=0),0,AX19/AX$84)*100</f>
        <v>0</v>
      </c>
      <c r="AZ19" s="5"/>
      <c r="BA19" s="6">
        <f t="shared" ref="BA19:BA27" si="66">IF(OR(AZ19=0,AX19=0),0,AZ19/AX19)*100</f>
        <v>0</v>
      </c>
      <c r="BB19" s="7"/>
      <c r="BC19" s="6">
        <f t="shared" ref="BC19:BC27" si="67">IF(OR(BB19=0,AX19=0),0,BB19/AX19)*100</f>
        <v>0</v>
      </c>
      <c r="BD19" s="5"/>
      <c r="BE19" s="8">
        <f t="shared" ref="BE19:BE27" si="68">IF(OR(BD19=0,AX19=0),0,BD19/AX19)*100</f>
        <v>0</v>
      </c>
      <c r="BF19" s="30">
        <f>SUM([1]dllo!$D$432)</f>
        <v>93172057.993000001</v>
      </c>
      <c r="BG19" s="7">
        <f t="shared" si="40"/>
        <v>90200701.667999998</v>
      </c>
      <c r="BH19" s="9">
        <f t="shared" si="6"/>
        <v>0.63558996052548178</v>
      </c>
      <c r="BI19" s="5">
        <f>SUM([2]dllo!$H$320)</f>
        <v>0</v>
      </c>
      <c r="BJ19" s="7">
        <f t="shared" si="41"/>
        <v>90200701.667999998</v>
      </c>
      <c r="BK19" s="7">
        <f t="shared" si="42"/>
        <v>14128566.335000001</v>
      </c>
      <c r="BL19" s="6">
        <f t="shared" si="36"/>
        <v>15.663477194448824</v>
      </c>
      <c r="BM19" s="7">
        <f t="shared" si="43"/>
        <v>9080578.1739999987</v>
      </c>
      <c r="BN19" s="6">
        <f t="shared" si="7"/>
        <v>10.067081526064742</v>
      </c>
      <c r="BO19" s="10">
        <f t="shared" si="8"/>
        <v>23209144.509</v>
      </c>
      <c r="BP19" s="8">
        <f t="shared" si="32"/>
        <v>25.730558720513567</v>
      </c>
    </row>
    <row r="20" spans="1:68" x14ac:dyDescent="0.2">
      <c r="A20" s="4" t="s">
        <v>36</v>
      </c>
      <c r="B20" s="30">
        <f>SUM([1]hab!$F$434)</f>
        <v>7146828.6770000011</v>
      </c>
      <c r="C20" s="6">
        <f t="shared" si="44"/>
        <v>0.21078934589085765</v>
      </c>
      <c r="D20" s="32">
        <f>SUM([1]hab!$J$434)</f>
        <v>6186521.6090000002</v>
      </c>
      <c r="E20" s="6">
        <f t="shared" si="9"/>
        <v>86.563172122895963</v>
      </c>
      <c r="F20" s="7">
        <f t="shared" si="10"/>
        <v>958730.07900000084</v>
      </c>
      <c r="G20" s="6">
        <f t="shared" si="11"/>
        <v>13.414762299891084</v>
      </c>
      <c r="H20" s="32">
        <f>SUM([1]hab!$N$434)</f>
        <v>7145251.688000001</v>
      </c>
      <c r="I20" s="8">
        <f t="shared" si="12"/>
        <v>99.977934422787058</v>
      </c>
      <c r="J20" s="30">
        <f>SUM([1]hab!$F$885)</f>
        <v>60309957.523000009</v>
      </c>
      <c r="K20" s="6">
        <f t="shared" si="45"/>
        <v>1.1462242873609358</v>
      </c>
      <c r="L20" s="32">
        <f>SUM([1]hab!$J$885)</f>
        <v>1860054.7560000003</v>
      </c>
      <c r="M20" s="6">
        <f t="shared" si="46"/>
        <v>3.0841586238734187</v>
      </c>
      <c r="N20" s="7">
        <f t="shared" si="47"/>
        <v>2464480.6399999997</v>
      </c>
      <c r="O20" s="6">
        <f t="shared" si="48"/>
        <v>4.0863577777519362</v>
      </c>
      <c r="P20" s="32">
        <f>SUM([1]hab!$N$885)</f>
        <v>4324535.3959999997</v>
      </c>
      <c r="Q20" s="8">
        <f t="shared" si="49"/>
        <v>7.1705164016253544</v>
      </c>
      <c r="R20" s="5">
        <f t="shared" si="37"/>
        <v>67456786.200000018</v>
      </c>
      <c r="S20" s="6">
        <f t="shared" si="50"/>
        <v>0.77965554541822735</v>
      </c>
      <c r="T20" s="5">
        <f t="shared" si="38"/>
        <v>8046576.3650000002</v>
      </c>
      <c r="U20" s="6">
        <f t="shared" si="51"/>
        <v>11.928490546737606</v>
      </c>
      <c r="V20" s="7">
        <f t="shared" si="52"/>
        <v>3423210.7190000005</v>
      </c>
      <c r="W20" s="6">
        <f t="shared" si="53"/>
        <v>5.0746721150495597</v>
      </c>
      <c r="X20" s="5">
        <f t="shared" si="39"/>
        <v>11469787.084000001</v>
      </c>
      <c r="Y20" s="8">
        <f t="shared" si="54"/>
        <v>17.003162661787165</v>
      </c>
      <c r="Z20" s="5"/>
      <c r="AA20" s="6"/>
      <c r="AB20" s="7"/>
      <c r="AC20" s="6"/>
      <c r="AD20" s="7"/>
      <c r="AE20" s="6"/>
      <c r="AF20" s="7"/>
      <c r="AG20" s="8"/>
      <c r="AH20" s="30">
        <f>SUM([1]hab!$F$1787)</f>
        <v>18700000</v>
      </c>
      <c r="AI20" s="6">
        <f t="shared" si="55"/>
        <v>2.3701660666633764</v>
      </c>
      <c r="AJ20" s="32">
        <f>SUM([1]hab!$J$1787)</f>
        <v>15345624.546</v>
      </c>
      <c r="AK20" s="6">
        <f t="shared" si="56"/>
        <v>82.062163347593582</v>
      </c>
      <c r="AL20" s="7">
        <f t="shared" si="57"/>
        <v>1362.6899999994785</v>
      </c>
      <c r="AM20" s="6">
        <f t="shared" si="58"/>
        <v>7.2871122994624523E-3</v>
      </c>
      <c r="AN20" s="32">
        <f>SUM([1]hab!$N$1787)</f>
        <v>15346987.236</v>
      </c>
      <c r="AO20" s="8">
        <f t="shared" si="59"/>
        <v>82.069450459893048</v>
      </c>
      <c r="AP20" s="30">
        <f>SUM([1]hab!$F$1801)</f>
        <v>36664332.151999995</v>
      </c>
      <c r="AQ20" s="6">
        <f t="shared" si="60"/>
        <v>3.928935108463623</v>
      </c>
      <c r="AR20" s="32">
        <f>SUM([1]hab!$J$1801)</f>
        <v>9745260.0810000002</v>
      </c>
      <c r="AS20" s="6">
        <f t="shared" si="61"/>
        <v>26.579674329260644</v>
      </c>
      <c r="AT20" s="7">
        <f t="shared" si="62"/>
        <v>26907886.883999988</v>
      </c>
      <c r="AU20" s="6">
        <f t="shared" si="63"/>
        <v>73.389818672947499</v>
      </c>
      <c r="AV20" s="32">
        <f>SUM([1]hab!$N$1801)</f>
        <v>36653146.964999989</v>
      </c>
      <c r="AW20" s="8">
        <f t="shared" si="64"/>
        <v>99.969493002208154</v>
      </c>
      <c r="AX20" s="5"/>
      <c r="AY20" s="6">
        <f t="shared" si="65"/>
        <v>0</v>
      </c>
      <c r="AZ20" s="5"/>
      <c r="BA20" s="6">
        <f t="shared" si="66"/>
        <v>0</v>
      </c>
      <c r="BB20" s="7"/>
      <c r="BC20" s="6">
        <f t="shared" si="67"/>
        <v>0</v>
      </c>
      <c r="BD20" s="5"/>
      <c r="BE20" s="8">
        <f t="shared" si="68"/>
        <v>0</v>
      </c>
      <c r="BF20" s="30">
        <f>SUM([1]hab!$D$432)</f>
        <v>124745000</v>
      </c>
      <c r="BG20" s="7">
        <f t="shared" si="40"/>
        <v>122821118.35200001</v>
      </c>
      <c r="BH20" s="9">
        <f t="shared" si="6"/>
        <v>0.86544636927960283</v>
      </c>
      <c r="BI20" s="5">
        <f>SUM([2]habi!$H$320)</f>
        <v>0</v>
      </c>
      <c r="BJ20" s="7">
        <f t="shared" si="41"/>
        <v>122821118.35200001</v>
      </c>
      <c r="BK20" s="7">
        <f t="shared" si="42"/>
        <v>33137460.991999999</v>
      </c>
      <c r="BL20" s="6">
        <f t="shared" si="36"/>
        <v>26.980263196292896</v>
      </c>
      <c r="BM20" s="7">
        <f t="shared" si="43"/>
        <v>30332460.29299999</v>
      </c>
      <c r="BN20" s="6">
        <f t="shared" si="7"/>
        <v>24.696453427551823</v>
      </c>
      <c r="BO20" s="10">
        <f t="shared" si="8"/>
        <v>63469921.284999989</v>
      </c>
      <c r="BP20" s="8">
        <f t="shared" si="32"/>
        <v>51.676716623844719</v>
      </c>
    </row>
    <row r="21" spans="1:68" ht="25.5" x14ac:dyDescent="0.2">
      <c r="A21" s="4" t="s">
        <v>37</v>
      </c>
      <c r="B21" s="30">
        <f>SUM([1]cul!$F$434)</f>
        <v>9884613.410000002</v>
      </c>
      <c r="C21" s="6">
        <f t="shared" si="44"/>
        <v>0.29153786794739756</v>
      </c>
      <c r="D21" s="32">
        <f>SUM([1]cul!$J$434)</f>
        <v>5113687.5419999994</v>
      </c>
      <c r="E21" s="6">
        <f t="shared" si="9"/>
        <v>51.733814261533148</v>
      </c>
      <c r="F21" s="7">
        <f t="shared" si="10"/>
        <v>4768166.603000002</v>
      </c>
      <c r="G21" s="6">
        <f t="shared" si="11"/>
        <v>48.23827098969975</v>
      </c>
      <c r="H21" s="32">
        <f>SUM([1]cul!$N$434)</f>
        <v>9881854.1450000014</v>
      </c>
      <c r="I21" s="8">
        <f t="shared" si="12"/>
        <v>99.972085251232897</v>
      </c>
      <c r="J21" s="30">
        <f>SUM([1]cul!$F$885)</f>
        <v>13012386.59</v>
      </c>
      <c r="K21" s="6">
        <f t="shared" si="45"/>
        <v>0.2473076446837103</v>
      </c>
      <c r="L21" s="32">
        <f>SUM([1]cul!$J$885)</f>
        <v>1705564.098</v>
      </c>
      <c r="M21" s="6">
        <f t="shared" si="46"/>
        <v>13.107235065631414</v>
      </c>
      <c r="N21" s="7">
        <f t="shared" si="47"/>
        <v>5110042.9069999997</v>
      </c>
      <c r="O21" s="6">
        <f t="shared" si="48"/>
        <v>39.270604755372545</v>
      </c>
      <c r="P21" s="32">
        <f>SUM([1]cul!$N$885)</f>
        <v>6815607.0049999999</v>
      </c>
      <c r="Q21" s="8">
        <f t="shared" si="49"/>
        <v>52.377839821003967</v>
      </c>
      <c r="R21" s="5">
        <f t="shared" si="37"/>
        <v>22897000</v>
      </c>
      <c r="S21" s="6">
        <f t="shared" si="50"/>
        <v>0.26464013524915225</v>
      </c>
      <c r="T21" s="5">
        <f t="shared" si="38"/>
        <v>6819251.6399999997</v>
      </c>
      <c r="U21" s="6">
        <f t="shared" si="51"/>
        <v>29.782293051491461</v>
      </c>
      <c r="V21" s="7">
        <f t="shared" si="52"/>
        <v>9878209.5100000016</v>
      </c>
      <c r="W21" s="6">
        <f t="shared" si="53"/>
        <v>43.141937852120371</v>
      </c>
      <c r="X21" s="5">
        <f t="shared" si="39"/>
        <v>16697461.150000002</v>
      </c>
      <c r="Y21" s="8">
        <f t="shared" si="54"/>
        <v>72.924230903611843</v>
      </c>
      <c r="Z21" s="5"/>
      <c r="AA21" s="6"/>
      <c r="AB21" s="7"/>
      <c r="AC21" s="6"/>
      <c r="AD21" s="7"/>
      <c r="AE21" s="6"/>
      <c r="AF21" s="7"/>
      <c r="AG21" s="8"/>
      <c r="AH21" s="30">
        <f>SUM([1]cul!$F$1787)</f>
        <v>35000</v>
      </c>
      <c r="AI21" s="6">
        <f t="shared" si="55"/>
        <v>4.4361396969635385E-3</v>
      </c>
      <c r="AJ21" s="32">
        <f>SUM([1]cul!$J$1787)</f>
        <v>0</v>
      </c>
      <c r="AK21" s="6">
        <f t="shared" si="56"/>
        <v>0</v>
      </c>
      <c r="AL21" s="7">
        <f t="shared" si="57"/>
        <v>0</v>
      </c>
      <c r="AM21" s="6">
        <f t="shared" si="58"/>
        <v>0</v>
      </c>
      <c r="AN21" s="32">
        <f>SUM([1]cul!$N$1787)</f>
        <v>0</v>
      </c>
      <c r="AO21" s="8">
        <f t="shared" si="59"/>
        <v>0</v>
      </c>
      <c r="AP21" s="30">
        <f>SUM([1]cul!$F$1801)</f>
        <v>1076240.7519999999</v>
      </c>
      <c r="AQ21" s="6">
        <f t="shared" si="60"/>
        <v>0.1153295267499215</v>
      </c>
      <c r="AR21" s="32">
        <f>SUM([1]cul!$J$1801)</f>
        <v>1006084.9219999999</v>
      </c>
      <c r="AS21" s="6">
        <f t="shared" si="61"/>
        <v>93.481399968396659</v>
      </c>
      <c r="AT21" s="7">
        <f t="shared" si="62"/>
        <v>38966.776000000187</v>
      </c>
      <c r="AU21" s="6">
        <f t="shared" si="63"/>
        <v>3.6206374761025768</v>
      </c>
      <c r="AV21" s="32">
        <f>SUM([1]cul!$N$1801)</f>
        <v>1045051.6980000001</v>
      </c>
      <c r="AW21" s="8">
        <f t="shared" si="64"/>
        <v>97.102037444499246</v>
      </c>
      <c r="AX21" s="5"/>
      <c r="AY21" s="6">
        <f t="shared" si="65"/>
        <v>0</v>
      </c>
      <c r="AZ21" s="5"/>
      <c r="BA21" s="6">
        <f t="shared" si="66"/>
        <v>0</v>
      </c>
      <c r="BB21" s="7"/>
      <c r="BC21" s="6">
        <f t="shared" si="67"/>
        <v>0</v>
      </c>
      <c r="BD21" s="5"/>
      <c r="BE21" s="8">
        <f t="shared" si="68"/>
        <v>0</v>
      </c>
      <c r="BF21" s="30">
        <f>SUM([1]cul!$D$432)</f>
        <v>26223562</v>
      </c>
      <c r="BG21" s="7">
        <f t="shared" si="40"/>
        <v>24008240.752</v>
      </c>
      <c r="BH21" s="9">
        <f t="shared" si="6"/>
        <v>0.16917159744516083</v>
      </c>
      <c r="BI21" s="5">
        <f>SUM([2]cult!$H$320)</f>
        <v>0</v>
      </c>
      <c r="BJ21" s="7">
        <f t="shared" si="41"/>
        <v>24008240.752</v>
      </c>
      <c r="BK21" s="7">
        <f t="shared" si="42"/>
        <v>7825336.5619999999</v>
      </c>
      <c r="BL21" s="6">
        <f t="shared" si="36"/>
        <v>32.594377250853384</v>
      </c>
      <c r="BM21" s="7">
        <f t="shared" si="43"/>
        <v>9917176.2860000022</v>
      </c>
      <c r="BN21" s="6">
        <f t="shared" si="7"/>
        <v>41.307384362070984</v>
      </c>
      <c r="BO21" s="10">
        <f t="shared" si="8"/>
        <v>17742512.848000001</v>
      </c>
      <c r="BP21" s="8">
        <f t="shared" si="32"/>
        <v>73.901761612924361</v>
      </c>
    </row>
    <row r="22" spans="1:68" x14ac:dyDescent="0.2">
      <c r="A22" s="4" t="s">
        <v>38</v>
      </c>
      <c r="B22" s="30">
        <f>SUM([1]pla!$F$434)</f>
        <v>10276680.328</v>
      </c>
      <c r="C22" s="6">
        <f t="shared" si="44"/>
        <v>0.30310153246570742</v>
      </c>
      <c r="D22" s="32">
        <f>SUM([1]pla!$J$434)</f>
        <v>8480956.7410000004</v>
      </c>
      <c r="E22" s="6">
        <f t="shared" si="9"/>
        <v>82.526228999190096</v>
      </c>
      <c r="F22" s="7">
        <f t="shared" si="10"/>
        <v>1792477.040000001</v>
      </c>
      <c r="G22" s="6">
        <f t="shared" si="11"/>
        <v>17.442179602650388</v>
      </c>
      <c r="H22" s="32">
        <f>SUM([1]pla!$N$434)</f>
        <v>10273433.781000001</v>
      </c>
      <c r="I22" s="8">
        <f t="shared" si="12"/>
        <v>99.96840860184048</v>
      </c>
      <c r="J22" s="30">
        <f>SUM([1]pla!$F$885)</f>
        <v>12723319.672</v>
      </c>
      <c r="K22" s="6">
        <f t="shared" si="45"/>
        <v>0.24181376712696007</v>
      </c>
      <c r="L22" s="32">
        <f>SUM([1]pla!$J$885)</f>
        <v>1043603.3729999999</v>
      </c>
      <c r="M22" s="6">
        <f t="shared" si="46"/>
        <v>8.2022883956664288</v>
      </c>
      <c r="N22" s="7">
        <f t="shared" si="47"/>
        <v>3067608.1840000004</v>
      </c>
      <c r="O22" s="6">
        <f t="shared" si="48"/>
        <v>24.110124268518028</v>
      </c>
      <c r="P22" s="32">
        <f>SUM([1]pla!$N$885)</f>
        <v>4111211.557</v>
      </c>
      <c r="Q22" s="8">
        <f t="shared" si="49"/>
        <v>32.31241266418445</v>
      </c>
      <c r="R22" s="5">
        <f t="shared" si="37"/>
        <v>23000000</v>
      </c>
      <c r="S22" s="6">
        <f t="shared" si="50"/>
        <v>0.26583059399617859</v>
      </c>
      <c r="T22" s="5">
        <f t="shared" si="38"/>
        <v>9524560.1140000001</v>
      </c>
      <c r="U22" s="6">
        <f t="shared" si="51"/>
        <v>41.41113093043478</v>
      </c>
      <c r="V22" s="7">
        <f t="shared" si="52"/>
        <v>4860085.2240000013</v>
      </c>
      <c r="W22" s="6">
        <f t="shared" si="53"/>
        <v>21.130805321739135</v>
      </c>
      <c r="X22" s="5">
        <f t="shared" si="39"/>
        <v>14384645.338000001</v>
      </c>
      <c r="Y22" s="8">
        <f t="shared" si="54"/>
        <v>62.541936252173926</v>
      </c>
      <c r="Z22" s="5"/>
      <c r="AA22" s="6"/>
      <c r="AB22" s="7"/>
      <c r="AC22" s="6"/>
      <c r="AD22" s="7"/>
      <c r="AE22" s="6"/>
      <c r="AF22" s="7"/>
      <c r="AG22" s="8"/>
      <c r="AH22" s="30">
        <f>SUM([1]pla!$F$1787)</f>
        <v>0</v>
      </c>
      <c r="AI22" s="6">
        <f t="shared" si="55"/>
        <v>0</v>
      </c>
      <c r="AJ22" s="32">
        <f>SUM([1]pla!$J$1787)</f>
        <v>0</v>
      </c>
      <c r="AK22" s="6">
        <f t="shared" si="56"/>
        <v>0</v>
      </c>
      <c r="AL22" s="7">
        <f t="shared" si="57"/>
        <v>0</v>
      </c>
      <c r="AM22" s="6">
        <f t="shared" si="58"/>
        <v>0</v>
      </c>
      <c r="AN22" s="32">
        <f>SUM([1]pla!$N$1787)</f>
        <v>0</v>
      </c>
      <c r="AO22" s="8">
        <f t="shared" si="59"/>
        <v>0</v>
      </c>
      <c r="AP22" s="30">
        <f>SUM([1]pla!$F$1801)</f>
        <v>3494841.7239999999</v>
      </c>
      <c r="AQ22" s="6">
        <f t="shared" si="60"/>
        <v>0.37450583556308209</v>
      </c>
      <c r="AR22" s="32">
        <f>SUM([1]pla!$J$1801)</f>
        <v>2657353.4890000001</v>
      </c>
      <c r="AS22" s="6">
        <f t="shared" si="61"/>
        <v>76.036447394777639</v>
      </c>
      <c r="AT22" s="7">
        <f t="shared" si="62"/>
        <v>701486.81689999998</v>
      </c>
      <c r="AU22" s="6">
        <f t="shared" si="63"/>
        <v>20.072062551007818</v>
      </c>
      <c r="AV22" s="32">
        <f>SUM([1]pla!$N$1801)</f>
        <v>3358840.3059</v>
      </c>
      <c r="AW22" s="8">
        <f t="shared" si="64"/>
        <v>96.108509945785457</v>
      </c>
      <c r="AX22" s="5"/>
      <c r="AY22" s="6">
        <f t="shared" si="65"/>
        <v>0</v>
      </c>
      <c r="AZ22" s="5"/>
      <c r="BA22" s="6">
        <f t="shared" si="66"/>
        <v>0</v>
      </c>
      <c r="BB22" s="7"/>
      <c r="BC22" s="6">
        <f t="shared" si="67"/>
        <v>0</v>
      </c>
      <c r="BD22" s="5"/>
      <c r="BE22" s="8">
        <f t="shared" si="68"/>
        <v>0</v>
      </c>
      <c r="BF22" s="30">
        <f>SUM([1]pla!$D$432)</f>
        <v>27701000</v>
      </c>
      <c r="BG22" s="7">
        <f t="shared" si="40"/>
        <v>26494841.723999999</v>
      </c>
      <c r="BH22" s="9">
        <f t="shared" si="6"/>
        <v>0.18669317526451382</v>
      </c>
      <c r="BI22" s="5">
        <f>SUM([2]plan!$H$320)</f>
        <v>0</v>
      </c>
      <c r="BJ22" s="7">
        <f t="shared" si="41"/>
        <v>26494841.723999999</v>
      </c>
      <c r="BK22" s="7">
        <f t="shared" si="42"/>
        <v>12181913.603</v>
      </c>
      <c r="BL22" s="6">
        <f t="shared" si="36"/>
        <v>45.978435085215764</v>
      </c>
      <c r="BM22" s="7">
        <f t="shared" si="43"/>
        <v>5561572.0409000013</v>
      </c>
      <c r="BN22" s="6">
        <f t="shared" si="7"/>
        <v>20.991150273081743</v>
      </c>
      <c r="BO22" s="10">
        <f t="shared" si="8"/>
        <v>17743485.6439</v>
      </c>
      <c r="BP22" s="8">
        <f t="shared" si="32"/>
        <v>66.969585358297508</v>
      </c>
    </row>
    <row r="23" spans="1:68" x14ac:dyDescent="0.2">
      <c r="A23" s="4" t="s">
        <v>39</v>
      </c>
      <c r="B23" s="30">
        <f>SUM([1]int!$F$434)</f>
        <v>364053973.82099998</v>
      </c>
      <c r="C23" s="6">
        <f t="shared" si="44"/>
        <v>10.737447681886833</v>
      </c>
      <c r="D23" s="32">
        <f>SUM([1]int!$J$434)</f>
        <v>245561602.92199999</v>
      </c>
      <c r="E23" s="6">
        <f t="shared" si="9"/>
        <v>67.451977063911698</v>
      </c>
      <c r="F23" s="7">
        <f t="shared" si="10"/>
        <v>118343986.8416</v>
      </c>
      <c r="G23" s="6">
        <f t="shared" si="11"/>
        <v>32.507264128859092</v>
      </c>
      <c r="H23" s="32">
        <f>SUM([1]int!$N$434)</f>
        <v>363905589.76359999</v>
      </c>
      <c r="I23" s="8">
        <f t="shared" si="12"/>
        <v>99.95924119277079</v>
      </c>
      <c r="J23" s="30">
        <f>SUM([1]int!$F$885)</f>
        <v>170380461.79599997</v>
      </c>
      <c r="K23" s="6">
        <f t="shared" si="45"/>
        <v>3.2381754427180476</v>
      </c>
      <c r="L23" s="32">
        <f>SUM([1]int!$J$885)</f>
        <v>23344932.154999997</v>
      </c>
      <c r="M23" s="6">
        <f t="shared" si="46"/>
        <v>13.701648598036648</v>
      </c>
      <c r="N23" s="7">
        <f t="shared" si="47"/>
        <v>51601322.059</v>
      </c>
      <c r="O23" s="6">
        <f t="shared" si="48"/>
        <v>30.285938607669298</v>
      </c>
      <c r="P23" s="32">
        <f>SUM([1]int!$N$885)</f>
        <v>74946254.214000002</v>
      </c>
      <c r="Q23" s="8">
        <f t="shared" si="49"/>
        <v>43.98758720570595</v>
      </c>
      <c r="R23" s="5">
        <f t="shared" si="37"/>
        <v>534434435.61699998</v>
      </c>
      <c r="S23" s="6">
        <f t="shared" si="50"/>
        <v>6.1769140640034603</v>
      </c>
      <c r="T23" s="5">
        <f t="shared" si="38"/>
        <v>268906535.07699996</v>
      </c>
      <c r="U23" s="6">
        <f t="shared" si="51"/>
        <v>50.316094389866485</v>
      </c>
      <c r="V23" s="7">
        <f t="shared" si="52"/>
        <v>169945308.90060002</v>
      </c>
      <c r="W23" s="6">
        <f t="shared" si="53"/>
        <v>31.799094065561029</v>
      </c>
      <c r="X23" s="5">
        <f t="shared" si="39"/>
        <v>438851843.97759998</v>
      </c>
      <c r="Y23" s="8">
        <f t="shared" si="54"/>
        <v>82.115188455427514</v>
      </c>
      <c r="Z23" s="5"/>
      <c r="AA23" s="6"/>
      <c r="AB23" s="7"/>
      <c r="AC23" s="6"/>
      <c r="AD23" s="7"/>
      <c r="AE23" s="6"/>
      <c r="AF23" s="7"/>
      <c r="AG23" s="8"/>
      <c r="AH23" s="30">
        <f>SUM([1]int!$F$1787)</f>
        <v>2241398</v>
      </c>
      <c r="AI23" s="6">
        <f t="shared" si="55"/>
        <v>0.28409013269984801</v>
      </c>
      <c r="AJ23" s="32">
        <f>SUM([1]int!$J$1787)</f>
        <v>740186.78</v>
      </c>
      <c r="AK23" s="6">
        <f t="shared" si="56"/>
        <v>33.023442512217819</v>
      </c>
      <c r="AL23" s="7">
        <f t="shared" si="57"/>
        <v>0</v>
      </c>
      <c r="AM23" s="6">
        <f t="shared" si="58"/>
        <v>0</v>
      </c>
      <c r="AN23" s="32">
        <f>SUM([1]int!$N$1787)</f>
        <v>740186.78</v>
      </c>
      <c r="AO23" s="8">
        <f t="shared" si="59"/>
        <v>33.023442512217819</v>
      </c>
      <c r="AP23" s="30">
        <f>SUM([1]int!$F$1801)</f>
        <v>72181645.383000001</v>
      </c>
      <c r="AQ23" s="6">
        <f t="shared" si="60"/>
        <v>7.7349561300128569</v>
      </c>
      <c r="AR23" s="32">
        <f>SUM([1]int!$J$1801)</f>
        <v>60810166.853</v>
      </c>
      <c r="AS23" s="6">
        <f t="shared" si="61"/>
        <v>84.246024775879974</v>
      </c>
      <c r="AT23" s="7">
        <f t="shared" si="62"/>
        <v>11009451.061999992</v>
      </c>
      <c r="AU23" s="6">
        <f t="shared" si="63"/>
        <v>15.252424634521983</v>
      </c>
      <c r="AV23" s="32">
        <f>SUM([1]int!$N$1801)</f>
        <v>71819617.914999992</v>
      </c>
      <c r="AW23" s="8">
        <f t="shared" si="64"/>
        <v>99.498449410401946</v>
      </c>
      <c r="AX23" s="5"/>
      <c r="AY23" s="6">
        <f t="shared" si="65"/>
        <v>0</v>
      </c>
      <c r="AZ23" s="5"/>
      <c r="BA23" s="6">
        <f t="shared" si="66"/>
        <v>0</v>
      </c>
      <c r="BB23" s="7"/>
      <c r="BC23" s="6">
        <f t="shared" si="67"/>
        <v>0</v>
      </c>
      <c r="BD23" s="5"/>
      <c r="BE23" s="8">
        <f t="shared" si="68"/>
        <v>0</v>
      </c>
      <c r="BF23" s="30">
        <f>SUM([1]int!$D$432)</f>
        <v>608857479</v>
      </c>
      <c r="BG23" s="7">
        <f t="shared" si="40"/>
        <v>608857479</v>
      </c>
      <c r="BH23" s="9">
        <f t="shared" si="6"/>
        <v>4.2902515599891657</v>
      </c>
      <c r="BI23" s="5">
        <f>SUM([2]inte!$H$320)</f>
        <v>0</v>
      </c>
      <c r="BJ23" s="7">
        <f t="shared" si="41"/>
        <v>608857479</v>
      </c>
      <c r="BK23" s="7">
        <f t="shared" si="42"/>
        <v>330456888.70999992</v>
      </c>
      <c r="BL23" s="6">
        <f t="shared" si="36"/>
        <v>54.274916562205831</v>
      </c>
      <c r="BM23" s="7">
        <f t="shared" si="43"/>
        <v>180954759.96259999</v>
      </c>
      <c r="BN23" s="6">
        <f t="shared" si="7"/>
        <v>29.720380582300443</v>
      </c>
      <c r="BO23" s="10">
        <f t="shared" si="8"/>
        <v>511411648.67259991</v>
      </c>
      <c r="BP23" s="8">
        <f t="shared" si="32"/>
        <v>83.995297144506281</v>
      </c>
    </row>
    <row r="24" spans="1:68" x14ac:dyDescent="0.2">
      <c r="A24" s="4" t="s">
        <v>40</v>
      </c>
      <c r="B24" s="30">
        <f>SUM([1]dasc!$F$434)</f>
        <v>175560.39999999991</v>
      </c>
      <c r="C24" s="6">
        <f t="shared" si="44"/>
        <v>5.1779976200396751E-3</v>
      </c>
      <c r="D24" s="32">
        <f>SUM([1]dasc!$J$434)</f>
        <v>143992.93300000002</v>
      </c>
      <c r="E24" s="6">
        <f t="shared" si="9"/>
        <v>82.019027639490503</v>
      </c>
      <c r="F24" s="7">
        <f t="shared" si="10"/>
        <v>31567.466999999975</v>
      </c>
      <c r="G24" s="6">
        <f t="shared" si="11"/>
        <v>17.98097236050954</v>
      </c>
      <c r="H24" s="32">
        <f>SUM([1]dasc!$N$434)</f>
        <v>175560.4</v>
      </c>
      <c r="I24" s="8">
        <f t="shared" si="12"/>
        <v>100.00000000000004</v>
      </c>
      <c r="J24" s="30">
        <f>SUM([1]dasc!$F$885)</f>
        <v>1868157.074</v>
      </c>
      <c r="K24" s="6">
        <f t="shared" si="45"/>
        <v>3.5505364267705168E-2</v>
      </c>
      <c r="L24" s="32">
        <f>SUM([1]dasc!$J$885)</f>
        <v>6072.1930000000002</v>
      </c>
      <c r="M24" s="6">
        <f t="shared" si="46"/>
        <v>0.32503653383912406</v>
      </c>
      <c r="N24" s="7">
        <f t="shared" si="47"/>
        <v>544093.6</v>
      </c>
      <c r="O24" s="6">
        <f t="shared" si="48"/>
        <v>29.124617387499178</v>
      </c>
      <c r="P24" s="32">
        <f>SUM([1]dasc!$N$885)</f>
        <v>550165.79299999995</v>
      </c>
      <c r="Q24" s="8">
        <f t="shared" si="49"/>
        <v>29.449653921338303</v>
      </c>
      <c r="R24" s="5">
        <f t="shared" si="37"/>
        <v>2043717.4739999999</v>
      </c>
      <c r="S24" s="6">
        <f t="shared" si="50"/>
        <v>2.3620983916251729E-2</v>
      </c>
      <c r="T24" s="5">
        <f t="shared" si="38"/>
        <v>150065.12600000002</v>
      </c>
      <c r="U24" s="6">
        <f t="shared" si="51"/>
        <v>7.342752993459996</v>
      </c>
      <c r="V24" s="7">
        <f t="shared" si="52"/>
        <v>575661.06699999992</v>
      </c>
      <c r="W24" s="6">
        <f t="shared" si="53"/>
        <v>28.16735064036547</v>
      </c>
      <c r="X24" s="5">
        <f t="shared" si="39"/>
        <v>725726.19299999997</v>
      </c>
      <c r="Y24" s="8">
        <f t="shared" si="54"/>
        <v>35.510103633825466</v>
      </c>
      <c r="Z24" s="5"/>
      <c r="AA24" s="6"/>
      <c r="AB24" s="7"/>
      <c r="AC24" s="6"/>
      <c r="AD24" s="7"/>
      <c r="AE24" s="6"/>
      <c r="AF24" s="7"/>
      <c r="AG24" s="8"/>
      <c r="AH24" s="30">
        <f>SUM([1]dasc!$F$1787)</f>
        <v>0</v>
      </c>
      <c r="AI24" s="6">
        <f t="shared" si="55"/>
        <v>0</v>
      </c>
      <c r="AJ24" s="32">
        <f>SUM([1]dasc!$J$1787)</f>
        <v>0</v>
      </c>
      <c r="AK24" s="6">
        <f t="shared" si="56"/>
        <v>0</v>
      </c>
      <c r="AL24" s="7">
        <f t="shared" si="57"/>
        <v>0</v>
      </c>
      <c r="AM24" s="6">
        <f t="shared" si="58"/>
        <v>0</v>
      </c>
      <c r="AN24" s="32">
        <f>SUM([1]dasc!$N$1787)</f>
        <v>0</v>
      </c>
      <c r="AO24" s="8">
        <f t="shared" si="59"/>
        <v>0</v>
      </c>
      <c r="AP24" s="30">
        <f>SUM([1]dasc!$F$1801)</f>
        <v>1246282.459</v>
      </c>
      <c r="AQ24" s="6">
        <f t="shared" si="60"/>
        <v>0.13355112778074626</v>
      </c>
      <c r="AR24" s="32">
        <f>SUM([1]dasc!$J$1801)</f>
        <v>626173.52</v>
      </c>
      <c r="AS24" s="6">
        <f t="shared" si="61"/>
        <v>50.243306842530146</v>
      </c>
      <c r="AT24" s="7">
        <f t="shared" si="62"/>
        <v>614204.60599999991</v>
      </c>
      <c r="AU24" s="6">
        <f t="shared" si="63"/>
        <v>49.282937552762256</v>
      </c>
      <c r="AV24" s="32">
        <f>SUM([1]dasc!$N$1801)</f>
        <v>1240378.1259999999</v>
      </c>
      <c r="AW24" s="8">
        <f t="shared" si="64"/>
        <v>99.526244395292409</v>
      </c>
      <c r="AX24" s="5"/>
      <c r="AY24" s="6">
        <f t="shared" si="65"/>
        <v>0</v>
      </c>
      <c r="AZ24" s="5"/>
      <c r="BA24" s="6">
        <f t="shared" si="66"/>
        <v>0</v>
      </c>
      <c r="BB24" s="7"/>
      <c r="BC24" s="6">
        <f t="shared" si="67"/>
        <v>0</v>
      </c>
      <c r="BD24" s="5"/>
      <c r="BE24" s="8">
        <f t="shared" si="68"/>
        <v>0</v>
      </c>
      <c r="BF24" s="30">
        <f>SUM([1]dasc!$D$432)</f>
        <v>3290000</v>
      </c>
      <c r="BG24" s="7">
        <f t="shared" si="40"/>
        <v>3289999.9330000002</v>
      </c>
      <c r="BH24" s="9">
        <f t="shared" si="6"/>
        <v>2.3182645909351641E-2</v>
      </c>
      <c r="BI24" s="5">
        <f>SUM([2]dasc!$H$320)</f>
        <v>0</v>
      </c>
      <c r="BJ24" s="7">
        <f t="shared" si="41"/>
        <v>3289999.9330000002</v>
      </c>
      <c r="BK24" s="7">
        <f t="shared" si="42"/>
        <v>776238.64600000007</v>
      </c>
      <c r="BL24" s="6">
        <f t="shared" si="36"/>
        <v>23.593880298112456</v>
      </c>
      <c r="BM24" s="7">
        <f t="shared" si="43"/>
        <v>1189865.673</v>
      </c>
      <c r="BN24" s="6">
        <f t="shared" si="7"/>
        <v>36.166130614933358</v>
      </c>
      <c r="BO24" s="10">
        <f t="shared" si="8"/>
        <v>1966104.3190000001</v>
      </c>
      <c r="BP24" s="8">
        <f t="shared" si="32"/>
        <v>59.760010913045811</v>
      </c>
    </row>
    <row r="25" spans="1:68" x14ac:dyDescent="0.2">
      <c r="A25" s="4" t="s">
        <v>41</v>
      </c>
      <c r="B25" s="30">
        <f>SUM([1]amb!$F$434)</f>
        <v>18701049.658</v>
      </c>
      <c r="C25" s="6">
        <f t="shared" si="44"/>
        <v>0.55157080196540809</v>
      </c>
      <c r="D25" s="32">
        <f>SUM([1]amb!$J$434)</f>
        <v>11816992.604</v>
      </c>
      <c r="E25" s="6">
        <f t="shared" si="9"/>
        <v>63.188926932477749</v>
      </c>
      <c r="F25" s="7">
        <f t="shared" si="10"/>
        <v>6866663.3210000005</v>
      </c>
      <c r="G25" s="6">
        <f t="shared" si="11"/>
        <v>36.718063673300584</v>
      </c>
      <c r="H25" s="32">
        <f>SUM([1]amb!$N$434)</f>
        <v>18683655.925000001</v>
      </c>
      <c r="I25" s="8">
        <f t="shared" si="12"/>
        <v>99.906990605778333</v>
      </c>
      <c r="J25" s="30">
        <f>SUM([1]amb!$F$885)</f>
        <v>26434798.015999999</v>
      </c>
      <c r="K25" s="6">
        <f t="shared" si="45"/>
        <v>0.50240803943303214</v>
      </c>
      <c r="L25" s="32">
        <f>SUM([1]amb!$J$885)</f>
        <v>108718.45300000001</v>
      </c>
      <c r="M25" s="6">
        <f t="shared" si="46"/>
        <v>0.41127022394571272</v>
      </c>
      <c r="N25" s="7">
        <f t="shared" si="47"/>
        <v>7300311.6619999986</v>
      </c>
      <c r="O25" s="6">
        <f t="shared" si="48"/>
        <v>27.616294467547633</v>
      </c>
      <c r="P25" s="32">
        <f>SUM([1]amb!$N$885)</f>
        <v>7409030.1149999984</v>
      </c>
      <c r="Q25" s="8">
        <f t="shared" si="49"/>
        <v>28.027564691493346</v>
      </c>
      <c r="R25" s="5">
        <f t="shared" si="37"/>
        <v>45135847.673999995</v>
      </c>
      <c r="S25" s="6">
        <f t="shared" si="50"/>
        <v>0.5216734433782807</v>
      </c>
      <c r="T25" s="5">
        <f t="shared" si="38"/>
        <v>11925711.057</v>
      </c>
      <c r="U25" s="6">
        <f t="shared" si="51"/>
        <v>26.421816962727995</v>
      </c>
      <c r="V25" s="7">
        <f t="shared" si="52"/>
        <v>14166974.982999999</v>
      </c>
      <c r="W25" s="6">
        <f t="shared" si="53"/>
        <v>31.387413138494637</v>
      </c>
      <c r="X25" s="5">
        <f t="shared" si="39"/>
        <v>26092686.039999999</v>
      </c>
      <c r="Y25" s="8">
        <f t="shared" si="54"/>
        <v>57.809230101222632</v>
      </c>
      <c r="Z25" s="5"/>
      <c r="AA25" s="6"/>
      <c r="AB25" s="7"/>
      <c r="AC25" s="6"/>
      <c r="AD25" s="7"/>
      <c r="AE25" s="6"/>
      <c r="AF25" s="7"/>
      <c r="AG25" s="8"/>
      <c r="AH25" s="30">
        <f>SUM([1]amb!$F$1787)</f>
        <v>1025254</v>
      </c>
      <c r="AI25" s="6">
        <f t="shared" si="55"/>
        <v>0.12994771339630445</v>
      </c>
      <c r="AJ25" s="32">
        <f>SUM([1]amb!$J$1787)</f>
        <v>197880.73499999999</v>
      </c>
      <c r="AK25" s="6">
        <f t="shared" si="56"/>
        <v>19.300654764575413</v>
      </c>
      <c r="AL25" s="7">
        <f t="shared" si="57"/>
        <v>4198.0330000000249</v>
      </c>
      <c r="AM25" s="6">
        <f t="shared" si="58"/>
        <v>0.40946272826051155</v>
      </c>
      <c r="AN25" s="32">
        <f>SUM([1]amb!$N$1787)</f>
        <v>202078.76800000001</v>
      </c>
      <c r="AO25" s="8">
        <f t="shared" si="59"/>
        <v>19.710117492835924</v>
      </c>
      <c r="AP25" s="30">
        <f>SUM([1]amb!$F$1801)</f>
        <v>7075847.989000001</v>
      </c>
      <c r="AQ25" s="6">
        <f t="shared" si="60"/>
        <v>0.75824502873475474</v>
      </c>
      <c r="AR25" s="32">
        <f>SUM([1]amb!$J$1801)</f>
        <v>3840464.9000000004</v>
      </c>
      <c r="AS25" s="6">
        <f t="shared" si="61"/>
        <v>54.27568407306552</v>
      </c>
      <c r="AT25" s="7">
        <f t="shared" si="62"/>
        <v>2744823.9979999997</v>
      </c>
      <c r="AU25" s="6">
        <f t="shared" si="63"/>
        <v>38.791449480925237</v>
      </c>
      <c r="AV25" s="32">
        <f>SUM([1]amb!$N$1801)</f>
        <v>6585288.898</v>
      </c>
      <c r="AW25" s="8">
        <f t="shared" si="64"/>
        <v>93.067133553990757</v>
      </c>
      <c r="AX25" s="5"/>
      <c r="AY25" s="6">
        <f t="shared" si="65"/>
        <v>0</v>
      </c>
      <c r="AZ25" s="5"/>
      <c r="BA25" s="6">
        <f t="shared" si="66"/>
        <v>0</v>
      </c>
      <c r="BB25" s="7"/>
      <c r="BC25" s="6">
        <f t="shared" si="67"/>
        <v>0</v>
      </c>
      <c r="BD25" s="5"/>
      <c r="BE25" s="8">
        <f t="shared" si="68"/>
        <v>0</v>
      </c>
      <c r="BF25" s="30">
        <f>SUM([1]amb!$D$432)</f>
        <v>53852377</v>
      </c>
      <c r="BG25" s="7">
        <f t="shared" si="40"/>
        <v>53236949.662999995</v>
      </c>
      <c r="BH25" s="9">
        <f t="shared" si="6"/>
        <v>0.37512868646350395</v>
      </c>
      <c r="BI25" s="5">
        <f>SUM([2]ambi!$H$320)</f>
        <v>0</v>
      </c>
      <c r="BJ25" s="7">
        <f t="shared" si="41"/>
        <v>53236949.662999995</v>
      </c>
      <c r="BK25" s="7">
        <f t="shared" si="42"/>
        <v>15964056.692</v>
      </c>
      <c r="BL25" s="6">
        <f t="shared" si="36"/>
        <v>29.986798253948642</v>
      </c>
      <c r="BM25" s="7">
        <f t="shared" si="43"/>
        <v>16915997.013999999</v>
      </c>
      <c r="BN25" s="6">
        <f t="shared" si="7"/>
        <v>31.774917836355147</v>
      </c>
      <c r="BO25" s="10">
        <f t="shared" si="8"/>
        <v>32880053.706</v>
      </c>
      <c r="BP25" s="8">
        <f t="shared" si="32"/>
        <v>61.7617160903038</v>
      </c>
    </row>
    <row r="26" spans="1:68" ht="25.5" x14ac:dyDescent="0.2">
      <c r="A26" s="4" t="s">
        <v>350</v>
      </c>
      <c r="B26" s="30">
        <f>SUM([1]dad!$F$434)</f>
        <v>2893730.2180000003</v>
      </c>
      <c r="C26" s="6">
        <f t="shared" si="44"/>
        <v>8.5347995230364598E-2</v>
      </c>
      <c r="D26" s="32">
        <f>SUM([1]dad!$J$434)</f>
        <v>2575813.6710000001</v>
      </c>
      <c r="E26" s="6">
        <f t="shared" si="9"/>
        <v>89.013607936826673</v>
      </c>
      <c r="F26" s="7">
        <f t="shared" si="10"/>
        <v>311450.17399999965</v>
      </c>
      <c r="G26" s="6">
        <f t="shared" si="11"/>
        <v>10.76293056148331</v>
      </c>
      <c r="H26" s="32">
        <f>SUM([1]dad!$N$434)</f>
        <v>2887263.8449999997</v>
      </c>
      <c r="I26" s="8">
        <f t="shared" si="12"/>
        <v>99.776538498309989</v>
      </c>
      <c r="J26" s="30">
        <f>SUM([1]dad!$F$885)</f>
        <v>4655269.7819999997</v>
      </c>
      <c r="K26" s="6">
        <f t="shared" si="45"/>
        <v>8.8475991486329592E-2</v>
      </c>
      <c r="L26" s="32">
        <f>SUM([1]dad!$J$885)</f>
        <v>207366.57500000001</v>
      </c>
      <c r="M26" s="6">
        <f t="shared" si="46"/>
        <v>4.4544480709109635</v>
      </c>
      <c r="N26" s="7">
        <f t="shared" si="47"/>
        <v>1699873.7470000002</v>
      </c>
      <c r="O26" s="6">
        <f t="shared" si="48"/>
        <v>36.515042663536022</v>
      </c>
      <c r="P26" s="32">
        <f>SUM([1]dad!$N$885)</f>
        <v>1907240.3220000002</v>
      </c>
      <c r="Q26" s="8">
        <f t="shared" si="49"/>
        <v>40.969490734446985</v>
      </c>
      <c r="R26" s="5">
        <f t="shared" si="37"/>
        <v>7549000</v>
      </c>
      <c r="S26" s="6">
        <f t="shared" si="50"/>
        <v>8.7250224090310982E-2</v>
      </c>
      <c r="T26" s="5">
        <f t="shared" si="38"/>
        <v>2783180.2460000003</v>
      </c>
      <c r="U26" s="6">
        <f t="shared" si="51"/>
        <v>36.868197721552527</v>
      </c>
      <c r="V26" s="7">
        <f t="shared" si="52"/>
        <v>2011323.9209999992</v>
      </c>
      <c r="W26" s="6">
        <f t="shared" si="53"/>
        <v>26.643580884885402</v>
      </c>
      <c r="X26" s="5">
        <f t="shared" si="39"/>
        <v>4794504.1669999994</v>
      </c>
      <c r="Y26" s="8">
        <f t="shared" si="54"/>
        <v>63.511778606437929</v>
      </c>
      <c r="Z26" s="5"/>
      <c r="AA26" s="6"/>
      <c r="AB26" s="7"/>
      <c r="AC26" s="6"/>
      <c r="AD26" s="7"/>
      <c r="AE26" s="6"/>
      <c r="AF26" s="7"/>
      <c r="AG26" s="8"/>
      <c r="AH26" s="30">
        <f>SUM([1]dad!$F$1787)</f>
        <v>312400</v>
      </c>
      <c r="AI26" s="6">
        <f t="shared" si="55"/>
        <v>3.9595715466611697E-2</v>
      </c>
      <c r="AJ26" s="32">
        <f>SUM([1]dad!$J$1787)</f>
        <v>25443.852999999999</v>
      </c>
      <c r="AK26" s="6">
        <f t="shared" si="56"/>
        <v>8.1446392445582578</v>
      </c>
      <c r="AL26" s="7">
        <f t="shared" si="57"/>
        <v>0</v>
      </c>
      <c r="AM26" s="6">
        <f t="shared" si="58"/>
        <v>0</v>
      </c>
      <c r="AN26" s="32">
        <f>SUM([1]dad!$N$1787)</f>
        <v>25443.852999999999</v>
      </c>
      <c r="AO26" s="8">
        <f t="shared" si="59"/>
        <v>8.1446392445582578</v>
      </c>
      <c r="AP26" s="30">
        <f>SUM([1]dad!$F$1801)</f>
        <v>1379362.416</v>
      </c>
      <c r="AQ26" s="6">
        <f t="shared" si="60"/>
        <v>0.14781192252596317</v>
      </c>
      <c r="AR26" s="32">
        <f>SUM([1]dad!$J$1801)</f>
        <v>1174001.4839999999</v>
      </c>
      <c r="AS26" s="6">
        <f t="shared" si="61"/>
        <v>85.111894479804349</v>
      </c>
      <c r="AT26" s="7">
        <f t="shared" si="62"/>
        <v>205360.93200000003</v>
      </c>
      <c r="AU26" s="6">
        <f t="shared" si="63"/>
        <v>14.888105520195646</v>
      </c>
      <c r="AV26" s="32">
        <f>SUM([1]dad!$N$1801)</f>
        <v>1379362.416</v>
      </c>
      <c r="AW26" s="8">
        <f t="shared" si="64"/>
        <v>100</v>
      </c>
      <c r="AX26" s="5"/>
      <c r="AY26" s="6">
        <f t="shared" si="65"/>
        <v>0</v>
      </c>
      <c r="AZ26" s="5"/>
      <c r="BA26" s="6">
        <f t="shared" si="66"/>
        <v>0</v>
      </c>
      <c r="BB26" s="7"/>
      <c r="BC26" s="6">
        <f t="shared" si="67"/>
        <v>0</v>
      </c>
      <c r="BD26" s="5"/>
      <c r="BE26" s="8">
        <f t="shared" si="68"/>
        <v>0</v>
      </c>
      <c r="BF26" s="30">
        <f>SUM([1]dad!$D$432)</f>
        <v>9530565</v>
      </c>
      <c r="BG26" s="7">
        <f t="shared" si="40"/>
        <v>9240762.4159999993</v>
      </c>
      <c r="BH26" s="9">
        <f t="shared" si="6"/>
        <v>6.5114081272102192E-2</v>
      </c>
      <c r="BI26" s="5">
        <f>SUM([2]dade!$H$320)</f>
        <v>0</v>
      </c>
      <c r="BJ26" s="7">
        <f t="shared" si="41"/>
        <v>9240762.4159999993</v>
      </c>
      <c r="BK26" s="7">
        <f t="shared" si="42"/>
        <v>3982625.5830000006</v>
      </c>
      <c r="BL26" s="6">
        <f t="shared" si="36"/>
        <v>43.098452310647531</v>
      </c>
      <c r="BM26" s="7">
        <f t="shared" si="43"/>
        <v>2216684.8529999992</v>
      </c>
      <c r="BN26" s="6">
        <f t="shared" si="7"/>
        <v>23.988116490928288</v>
      </c>
      <c r="BO26" s="10">
        <f t="shared" si="8"/>
        <v>6199310.4359999998</v>
      </c>
      <c r="BP26" s="8">
        <f t="shared" si="32"/>
        <v>67.086568801575822</v>
      </c>
    </row>
    <row r="27" spans="1:68" ht="25.5" x14ac:dyDescent="0.2">
      <c r="A27" s="4" t="s">
        <v>43</v>
      </c>
      <c r="B27" s="30">
        <f>SUM([1]bom!$F$434)</f>
        <v>9298274.1750000007</v>
      </c>
      <c r="C27" s="6">
        <f t="shared" si="44"/>
        <v>0.2742443144845102</v>
      </c>
      <c r="D27" s="32">
        <f>SUM([1]bom!$J$434)</f>
        <v>7525453.3700000001</v>
      </c>
      <c r="E27" s="6">
        <f t="shared" si="9"/>
        <v>80.933872548450637</v>
      </c>
      <c r="F27" s="7">
        <f t="shared" si="10"/>
        <v>1173171.2419999996</v>
      </c>
      <c r="G27" s="6">
        <f t="shared" si="11"/>
        <v>12.617085922829324</v>
      </c>
      <c r="H27" s="32">
        <f>SUM([1]bom!$N$434)</f>
        <v>8698624.6119999997</v>
      </c>
      <c r="I27" s="8">
        <f t="shared" si="12"/>
        <v>93.550958471279955</v>
      </c>
      <c r="J27" s="30">
        <f>SUM([1]bom!$F$885)</f>
        <v>23650562.074999999</v>
      </c>
      <c r="K27" s="6">
        <f t="shared" si="45"/>
        <v>0.44949208677131181</v>
      </c>
      <c r="L27" s="32">
        <f>SUM([1]bom!$J$885)</f>
        <v>272947.49800000002</v>
      </c>
      <c r="M27" s="6">
        <f t="shared" si="46"/>
        <v>1.1540846138642988</v>
      </c>
      <c r="N27" s="7">
        <f t="shared" si="47"/>
        <v>3351371.1120000002</v>
      </c>
      <c r="O27" s="6">
        <f t="shared" si="48"/>
        <v>14.170365597960108</v>
      </c>
      <c r="P27" s="32">
        <f>SUM([1]bom!$N$885)</f>
        <v>3624318.6100000003</v>
      </c>
      <c r="Q27" s="8">
        <f t="shared" si="49"/>
        <v>15.324450211824409</v>
      </c>
      <c r="R27" s="5">
        <f t="shared" si="37"/>
        <v>32948836.25</v>
      </c>
      <c r="S27" s="6">
        <f t="shared" si="50"/>
        <v>0.38081777007914447</v>
      </c>
      <c r="T27" s="5">
        <f t="shared" si="38"/>
        <v>7798400.8679999998</v>
      </c>
      <c r="U27" s="6">
        <f t="shared" si="51"/>
        <v>23.668213374303924</v>
      </c>
      <c r="V27" s="7">
        <f t="shared" si="52"/>
        <v>4524542.3539999994</v>
      </c>
      <c r="W27" s="6">
        <f t="shared" si="53"/>
        <v>13.732024766125084</v>
      </c>
      <c r="X27" s="5">
        <f t="shared" si="39"/>
        <v>12322943.221999999</v>
      </c>
      <c r="Y27" s="8">
        <f t="shared" si="54"/>
        <v>37.400238140429011</v>
      </c>
      <c r="Z27" s="5"/>
      <c r="AA27" s="6"/>
      <c r="AB27" s="7"/>
      <c r="AC27" s="6"/>
      <c r="AD27" s="7"/>
      <c r="AE27" s="6"/>
      <c r="AF27" s="7"/>
      <c r="AG27" s="8"/>
      <c r="AH27" s="30">
        <f>SUM([1]bom!$F$1787)</f>
        <v>22099</v>
      </c>
      <c r="AI27" s="6">
        <f t="shared" si="55"/>
        <v>2.8009786046627782E-3</v>
      </c>
      <c r="AJ27" s="32">
        <f>SUM([1]bom!$J$1787)</f>
        <v>11356.476000000001</v>
      </c>
      <c r="AK27" s="6">
        <f t="shared" si="56"/>
        <v>51.389094529164211</v>
      </c>
      <c r="AL27" s="7">
        <f t="shared" si="57"/>
        <v>0</v>
      </c>
      <c r="AM27" s="6">
        <f t="shared" si="58"/>
        <v>0</v>
      </c>
      <c r="AN27" s="32">
        <f>SUM([1]bom!$N$1787)</f>
        <v>11356.476000000001</v>
      </c>
      <c r="AO27" s="8">
        <f t="shared" si="59"/>
        <v>51.389094529164211</v>
      </c>
      <c r="AP27" s="30">
        <f>SUM([1]bom!$F$1801)</f>
        <v>8997215.75</v>
      </c>
      <c r="AQ27" s="6">
        <f t="shared" si="60"/>
        <v>0.96413802635345691</v>
      </c>
      <c r="AR27" s="32">
        <f>SUM([1]bom!$J$1801)</f>
        <v>5866780.5060000001</v>
      </c>
      <c r="AS27" s="6">
        <f t="shared" si="61"/>
        <v>65.206622459842649</v>
      </c>
      <c r="AT27" s="7">
        <f t="shared" si="62"/>
        <v>3018432.4249999998</v>
      </c>
      <c r="AU27" s="6">
        <f t="shared" si="63"/>
        <v>33.548516661946223</v>
      </c>
      <c r="AV27" s="32">
        <f>SUM([1]bom!$N$1801)</f>
        <v>8885212.9309999999</v>
      </c>
      <c r="AW27" s="8">
        <f t="shared" si="64"/>
        <v>98.755139121788872</v>
      </c>
      <c r="AX27" s="5"/>
      <c r="AY27" s="6">
        <f t="shared" si="65"/>
        <v>0</v>
      </c>
      <c r="AZ27" s="5"/>
      <c r="BA27" s="6">
        <f t="shared" si="66"/>
        <v>0</v>
      </c>
      <c r="BB27" s="7"/>
      <c r="BC27" s="6">
        <f t="shared" si="67"/>
        <v>0</v>
      </c>
      <c r="BD27" s="5"/>
      <c r="BE27" s="8">
        <f t="shared" si="68"/>
        <v>0</v>
      </c>
      <c r="BF27" s="30">
        <f>SUM([1]bom!$D$432)</f>
        <v>41968151</v>
      </c>
      <c r="BG27" s="7">
        <f t="shared" si="40"/>
        <v>41968151</v>
      </c>
      <c r="BH27" s="9">
        <f t="shared" si="6"/>
        <v>0.29572425650964351</v>
      </c>
      <c r="BI27" s="5">
        <f>SUM([2]bomb!$H$320)</f>
        <v>0</v>
      </c>
      <c r="BJ27" s="7">
        <f t="shared" si="41"/>
        <v>41968151</v>
      </c>
      <c r="BK27" s="7">
        <f t="shared" si="42"/>
        <v>13676537.85</v>
      </c>
      <c r="BL27" s="6">
        <f t="shared" si="36"/>
        <v>32.587897069851849</v>
      </c>
      <c r="BM27" s="7">
        <f t="shared" si="43"/>
        <v>7542974.7789999992</v>
      </c>
      <c r="BN27" s="6">
        <f t="shared" si="7"/>
        <v>17.973092927062712</v>
      </c>
      <c r="BO27" s="10">
        <f t="shared" si="8"/>
        <v>21219512.629000001</v>
      </c>
      <c r="BP27" s="8">
        <f t="shared" si="32"/>
        <v>50.560989996914564</v>
      </c>
    </row>
    <row r="28" spans="1:68" s="16" customFormat="1" ht="15.75" x14ac:dyDescent="0.25">
      <c r="A28" s="242" t="s">
        <v>44</v>
      </c>
      <c r="B28" s="11">
        <f>SUM(B5:B27)-B10</f>
        <v>1586520133.2979999</v>
      </c>
      <c r="C28" s="12">
        <f t="shared" si="44"/>
        <v>46.792998161100549</v>
      </c>
      <c r="D28" s="13">
        <f>SUM(D5:D27)-D10</f>
        <v>1281357544.0269997</v>
      </c>
      <c r="E28" s="12">
        <f t="shared" si="9"/>
        <v>80.765287318690412</v>
      </c>
      <c r="F28" s="13">
        <f>SUM(F5:F27)-F10</f>
        <v>302708458.01260012</v>
      </c>
      <c r="G28" s="12">
        <f t="shared" si="11"/>
        <v>19.08002625742548</v>
      </c>
      <c r="H28" s="13">
        <f>SUM(H5:H27)-H10</f>
        <v>1584066002.0395997</v>
      </c>
      <c r="I28" s="14">
        <f t="shared" si="12"/>
        <v>99.845313576115885</v>
      </c>
      <c r="J28" s="11">
        <f>SUM(J5:J27)-J10</f>
        <v>1850140561.789</v>
      </c>
      <c r="K28" s="12">
        <f t="shared" si="45"/>
        <v>35.162950432279935</v>
      </c>
      <c r="L28" s="13">
        <f>SUM(L5:L27)-L10</f>
        <v>365404484.13800001</v>
      </c>
      <c r="M28" s="12">
        <f t="shared" si="46"/>
        <v>19.750093138040864</v>
      </c>
      <c r="N28" s="13">
        <f>SUM(N5:N27)-N10</f>
        <v>273177080.74299991</v>
      </c>
      <c r="O28" s="12">
        <f t="shared" si="48"/>
        <v>14.765206838060474</v>
      </c>
      <c r="P28" s="13">
        <f>SUM(P5:P27)-P10</f>
        <v>638581564.88100004</v>
      </c>
      <c r="Q28" s="14">
        <f t="shared" si="49"/>
        <v>34.515299976101346</v>
      </c>
      <c r="R28" s="11">
        <f>SUM(R5:R27)-R10</f>
        <v>3436660695.0869994</v>
      </c>
      <c r="S28" s="12">
        <f t="shared" si="50"/>
        <v>39.720415388621618</v>
      </c>
      <c r="T28" s="13">
        <f>SUM(T5:T27)-T10</f>
        <v>1646762028.1649997</v>
      </c>
      <c r="U28" s="12">
        <f t="shared" si="51"/>
        <v>47.917504061986307</v>
      </c>
      <c r="V28" s="13">
        <f>SUM(V5:V27)-V10</f>
        <v>575885538.75560009</v>
      </c>
      <c r="W28" s="12">
        <f t="shared" si="53"/>
        <v>16.757125298371111</v>
      </c>
      <c r="X28" s="13">
        <f>SUM(X5:X27)-X10</f>
        <v>2222647566.9205999</v>
      </c>
      <c r="Y28" s="14">
        <f t="shared" si="54"/>
        <v>64.674629360357414</v>
      </c>
      <c r="Z28" s="11">
        <f>SUM(Z5:Z27)-Z10</f>
        <v>3737867143</v>
      </c>
      <c r="AA28" s="12">
        <f t="shared" ref="AA28:AA67" si="69">IF(OR(Z28=0,Z$84=0),0,Z28/Z$84)*100</f>
        <v>95.83961117002066</v>
      </c>
      <c r="AB28" s="13">
        <f>SUM(AB5:AB27)-AB10</f>
        <v>382385357.241</v>
      </c>
      <c r="AC28" s="12">
        <f t="shared" si="33"/>
        <v>10.230041427692338</v>
      </c>
      <c r="AD28" s="13">
        <f>SUM(AD5:AD27)-AD10</f>
        <v>0</v>
      </c>
      <c r="AE28" s="12">
        <f t="shared" si="34"/>
        <v>0</v>
      </c>
      <c r="AF28" s="13">
        <f>SUM(AF5:AF27)-AF10</f>
        <v>382385357.241</v>
      </c>
      <c r="AG28" s="14">
        <f t="shared" si="35"/>
        <v>10.230041427692338</v>
      </c>
      <c r="AH28" s="11">
        <f>SUM(AH5:AH27)-AH10</f>
        <v>85447579.36999999</v>
      </c>
      <c r="AI28" s="12">
        <f t="shared" si="55"/>
        <v>10.830211395791418</v>
      </c>
      <c r="AJ28" s="13">
        <f>SUM(AJ5:AJ27)-AJ10</f>
        <v>21144863.941000003</v>
      </c>
      <c r="AK28" s="12">
        <f t="shared" si="56"/>
        <v>24.746006963450398</v>
      </c>
      <c r="AL28" s="13">
        <f>SUM(AL5:AL27)-AL10</f>
        <v>169319.58499999947</v>
      </c>
      <c r="AM28" s="12">
        <f t="shared" si="58"/>
        <v>0.19815609318412866</v>
      </c>
      <c r="AN28" s="13">
        <f>SUM(AN5:AN27)-AN10</f>
        <v>21314183.526000001</v>
      </c>
      <c r="AO28" s="14">
        <f t="shared" ref="AO28:AO67" si="70">IF(OR(AN28=0,AH28=0),0,AN28/AH28)*100</f>
        <v>24.944163056634526</v>
      </c>
      <c r="AP28" s="11">
        <f>SUM(AP5:AP27)-AP10</f>
        <v>350658062.48800004</v>
      </c>
      <c r="AQ28" s="12">
        <f t="shared" si="60"/>
        <v>37.576377146686461</v>
      </c>
      <c r="AR28" s="13">
        <f>SUM(AR5:AR27)-AR10</f>
        <v>245665191.89500004</v>
      </c>
      <c r="AS28" s="12">
        <f t="shared" si="61"/>
        <v>70.058332653739285</v>
      </c>
      <c r="AT28" s="13">
        <f>SUM(AT5:AT27)-AT10</f>
        <v>103068404.00889994</v>
      </c>
      <c r="AU28" s="12">
        <f t="shared" si="63"/>
        <v>29.392851622348502</v>
      </c>
      <c r="AV28" s="13">
        <f>SUM(AV5:AV27)-AV10</f>
        <v>348733595.90389997</v>
      </c>
      <c r="AW28" s="14">
        <f t="shared" ref="AW28:AW67" si="71">IF(OR(AV28=0,AP28=0),0,AV28/AP28)*100</f>
        <v>99.451184276087787</v>
      </c>
      <c r="AX28" s="11">
        <f>SUM(AX5:AX27)-AX10</f>
        <v>0</v>
      </c>
      <c r="AY28" s="12">
        <f t="shared" si="65"/>
        <v>0</v>
      </c>
      <c r="AZ28" s="13">
        <f>SUM(AZ5:AZ27)-AZ10</f>
        <v>0</v>
      </c>
      <c r="BA28" s="12">
        <f t="shared" ref="BA28:BA67" si="72">IF(OR(AZ28=0,AX28=0),0,AZ28/AX28)*100</f>
        <v>0</v>
      </c>
      <c r="BB28" s="13">
        <f>SUM(BB5:BB27)-BB10</f>
        <v>0</v>
      </c>
      <c r="BC28" s="12">
        <f t="shared" ref="BC28:BC67" si="73">IF(OR(BB28=0,AX28=0),0,BB28/AX28)*100</f>
        <v>0</v>
      </c>
      <c r="BD28" s="13">
        <f>SUM(BD5:BD27)-BD10</f>
        <v>0</v>
      </c>
      <c r="BE28" s="14">
        <f t="shared" ref="BE28:BE67" si="74">IF(OR(BD28=0,AX28=0),0,BD28/AX28)*100</f>
        <v>0</v>
      </c>
      <c r="BF28" s="11">
        <f>SUM(BF5:BF27)-BF10</f>
        <v>7666521276.993</v>
      </c>
      <c r="BG28" s="13">
        <f>SUM(BG5:BG27)-BG10</f>
        <v>7610633479.9450026</v>
      </c>
      <c r="BH28" s="15">
        <f t="shared" si="6"/>
        <v>53.62754550287756</v>
      </c>
      <c r="BI28" s="11">
        <f>SUM(BI5:BI27)-BI10</f>
        <v>0</v>
      </c>
      <c r="BJ28" s="13">
        <f>SUM(BJ5:BJ27)-BJ10</f>
        <v>7610633479.9450026</v>
      </c>
      <c r="BK28" s="13">
        <f>SUM(BK5:BK27)-BK10</f>
        <v>2295957441.2419996</v>
      </c>
      <c r="BL28" s="12">
        <f t="shared" si="36"/>
        <v>30.167757352816192</v>
      </c>
      <c r="BM28" s="13">
        <f>SUM(BM5:BM27)-BM10</f>
        <v>679123262.34950006</v>
      </c>
      <c r="BN28" s="12">
        <f>IF(OR(BM28=0,BG28=0),0,BM28/BG28)*100</f>
        <v>8.9233473683771152</v>
      </c>
      <c r="BO28" s="13">
        <f>SUM(BO5:BO27)-BO10</f>
        <v>2975080703.5914989</v>
      </c>
      <c r="BP28" s="14">
        <f>IF(OR(BO28=0,BG28=0),0,BO28/BG28)*100</f>
        <v>39.091104721193297</v>
      </c>
    </row>
    <row r="29" spans="1:68" x14ac:dyDescent="0.2">
      <c r="A29" s="69" t="s">
        <v>45</v>
      </c>
      <c r="B29" s="5">
        <f>SUM([3]ipe!$F$434)</f>
        <v>19671460.454</v>
      </c>
      <c r="C29" s="6">
        <f t="shared" si="44"/>
        <v>0.58019220401364224</v>
      </c>
      <c r="D29" s="7">
        <f>SUM([3]ipe!$J$434)</f>
        <v>11636415.361000001</v>
      </c>
      <c r="E29" s="6">
        <f t="shared" si="9"/>
        <v>59.153794850213316</v>
      </c>
      <c r="F29" s="7">
        <f t="shared" ref="F29:F51" si="75">SUM(H29-D29)</f>
        <v>8031770.1609999985</v>
      </c>
      <c r="G29" s="6">
        <f t="shared" si="11"/>
        <v>40.829557011191895</v>
      </c>
      <c r="H29" s="7">
        <f>SUM([3]ipe!$N$434)</f>
        <v>19668185.522</v>
      </c>
      <c r="I29" s="8">
        <f t="shared" si="12"/>
        <v>99.983351861405211</v>
      </c>
      <c r="J29" s="5">
        <f>SUM([3]ipe!$F$885)</f>
        <v>21421593.987</v>
      </c>
      <c r="K29" s="6">
        <f t="shared" si="45"/>
        <v>0.40712930849802714</v>
      </c>
      <c r="L29" s="7">
        <f>SUM([3]ipe!$J$885)</f>
        <v>2015571.9170000001</v>
      </c>
      <c r="M29" s="6">
        <f t="shared" si="46"/>
        <v>9.4090660023860906</v>
      </c>
      <c r="N29" s="7">
        <f t="shared" ref="N29:N82" si="76">SUM(P29-L29)</f>
        <v>3090431.693</v>
      </c>
      <c r="O29" s="6">
        <f t="shared" si="48"/>
        <v>14.426712105903384</v>
      </c>
      <c r="P29" s="7">
        <f>SUM([3]ipe!$N$885)</f>
        <v>5106003.6100000003</v>
      </c>
      <c r="Q29" s="8">
        <f t="shared" si="49"/>
        <v>23.835778108289475</v>
      </c>
      <c r="R29" s="5">
        <f t="shared" ref="R29:R52" si="77">SUM(B29+J29)</f>
        <v>41093054.441</v>
      </c>
      <c r="S29" s="6">
        <f t="shared" si="50"/>
        <v>0.4749474378768842</v>
      </c>
      <c r="T29" s="5">
        <f t="shared" ref="T29:T52" si="78">SUM(D29+L29)</f>
        <v>13651987.278000001</v>
      </c>
      <c r="U29" s="6">
        <f t="shared" ref="U29:U52" si="79">IF(OR(T29=0,R29=0),0,T29/R29)*100</f>
        <v>33.222128322442074</v>
      </c>
      <c r="V29" s="7">
        <f t="shared" ref="V29:V52" si="80">SUM(X29-T29)</f>
        <v>11122201.853999998</v>
      </c>
      <c r="W29" s="6">
        <f t="shared" ref="W29:W52" si="81">IF(OR(V29=0,R29=0),0,V29/R29)*100</f>
        <v>27.065892290797887</v>
      </c>
      <c r="X29" s="5">
        <f t="shared" ref="X29:X52" si="82">SUM(H29+P29)</f>
        <v>24774189.131999999</v>
      </c>
      <c r="Y29" s="8">
        <f t="shared" ref="Y29:Y52" si="83">IF(OR(X29=0,R29=0),0,X29/R29)*100</f>
        <v>60.288020613239958</v>
      </c>
      <c r="Z29" s="5"/>
      <c r="AA29" s="6">
        <f t="shared" si="69"/>
        <v>0</v>
      </c>
      <c r="AB29" s="7"/>
      <c r="AC29" s="6">
        <f t="shared" si="33"/>
        <v>0</v>
      </c>
      <c r="AD29" s="7"/>
      <c r="AE29" s="6">
        <f t="shared" si="34"/>
        <v>0</v>
      </c>
      <c r="AF29" s="7"/>
      <c r="AG29" s="8">
        <f t="shared" si="35"/>
        <v>0</v>
      </c>
      <c r="AH29" s="5">
        <f>SUM([3]ipe!$F$1787)</f>
        <v>2094180</v>
      </c>
      <c r="AI29" s="6">
        <f t="shared" si="55"/>
        <v>0.26543071515963151</v>
      </c>
      <c r="AJ29" s="7">
        <f>SUM([3]ipe!$J$1787)</f>
        <v>730049.49100000004</v>
      </c>
      <c r="AK29" s="6">
        <f t="shared" si="56"/>
        <v>34.860875903695003</v>
      </c>
      <c r="AL29" s="7">
        <f t="shared" ref="AL29:AL82" si="84">SUM(AN29-AJ29)</f>
        <v>24585.909999999916</v>
      </c>
      <c r="AM29" s="6">
        <f t="shared" si="58"/>
        <v>1.1740113075284797</v>
      </c>
      <c r="AN29" s="7">
        <f>SUM([3]ipe!$N$1787)</f>
        <v>754635.40099999995</v>
      </c>
      <c r="AO29" s="8">
        <f t="shared" si="70"/>
        <v>36.034887211223484</v>
      </c>
      <c r="AP29" s="5">
        <f>SUM([3]ipe!$F$1801)</f>
        <v>9057205.7229999993</v>
      </c>
      <c r="AQ29" s="6">
        <f t="shared" si="60"/>
        <v>0.97056652776726549</v>
      </c>
      <c r="AR29" s="7">
        <f>SUM([3]ipe!$J$1801)</f>
        <v>6368571.5479999995</v>
      </c>
      <c r="AS29" s="6">
        <f t="shared" si="61"/>
        <v>70.314970673875237</v>
      </c>
      <c r="AT29" s="7">
        <f t="shared" ref="AT29:AT51" si="85">SUM(AV29-AR29)</f>
        <v>2682229.4850000003</v>
      </c>
      <c r="AU29" s="6">
        <f t="shared" si="63"/>
        <v>29.614315574048494</v>
      </c>
      <c r="AV29" s="7">
        <f>SUM([3]ipe!$N$1801)</f>
        <v>9050801.0329999998</v>
      </c>
      <c r="AW29" s="8">
        <f t="shared" si="71"/>
        <v>99.929286247923727</v>
      </c>
      <c r="AX29" s="5"/>
      <c r="AY29" s="6">
        <f t="shared" si="65"/>
        <v>0</v>
      </c>
      <c r="AZ29" s="7"/>
      <c r="BA29" s="6">
        <f t="shared" si="72"/>
        <v>0</v>
      </c>
      <c r="BB29" s="7"/>
      <c r="BC29" s="6">
        <f t="shared" si="73"/>
        <v>0</v>
      </c>
      <c r="BD29" s="7"/>
      <c r="BE29" s="8">
        <f t="shared" si="74"/>
        <v>0</v>
      </c>
      <c r="BF29" s="5">
        <f>SUM([3]ipe!$D$432)</f>
        <v>52244441</v>
      </c>
      <c r="BG29" s="7">
        <f t="shared" ref="BG29:BG48" si="86">SUM(R29+Z29+AH29+AP29+AX29)</f>
        <v>52244440.163999997</v>
      </c>
      <c r="BH29" s="9">
        <f t="shared" si="6"/>
        <v>0.36813507043141969</v>
      </c>
      <c r="BI29" s="5">
        <f>SUM([2]bomb!$H$320)</f>
        <v>0</v>
      </c>
      <c r="BJ29" s="7">
        <f t="shared" ref="BJ29:BJ48" si="87">SUM(BG29-BI29)</f>
        <v>52244440.163999997</v>
      </c>
      <c r="BK29" s="7">
        <f t="shared" ref="BK29:BK48" si="88">SUM(T29+AB29+AJ29+AR29+AZ29)</f>
        <v>20750608.317000002</v>
      </c>
      <c r="BL29" s="6">
        <f t="shared" ref="BL29:BL48" si="89">IF(OR(BK29=0,BG29=0),0,BK29/BG29)*100</f>
        <v>39.718309262884191</v>
      </c>
      <c r="BM29" s="7">
        <f t="shared" ref="BM29:BM51" si="90">SUM(V29+AD29+AL29+AT29+BB29)</f>
        <v>13829017.248999998</v>
      </c>
      <c r="BN29" s="6">
        <f t="shared" ref="BN29:BN48" si="91">IF(OR(BM29=0,BG29=0),0,BM29/BG29)*100</f>
        <v>26.469835269723379</v>
      </c>
      <c r="BO29" s="10">
        <f t="shared" ref="BO29:BO59" si="92">SUM(BK29+BM29)</f>
        <v>34579625.566</v>
      </c>
      <c r="BP29" s="8">
        <f t="shared" ref="BP29:BP47" si="93">IF(OR(BO29=0,BG29=0),0,BO29/BG29)*100</f>
        <v>66.188144532607566</v>
      </c>
    </row>
    <row r="30" spans="1:68" x14ac:dyDescent="0.2">
      <c r="A30" s="69" t="s">
        <v>46</v>
      </c>
      <c r="B30" s="5">
        <f>SUM([3]ffd!$F$434)</f>
        <v>529630290.42100012</v>
      </c>
      <c r="C30" s="6">
        <f t="shared" si="44"/>
        <v>15.620973655225564</v>
      </c>
      <c r="D30" s="7">
        <f>SUM([3]ffd!$J$434)</f>
        <v>472182768.56099999</v>
      </c>
      <c r="E30" s="6">
        <f t="shared" si="9"/>
        <v>89.153278636247293</v>
      </c>
      <c r="F30" s="7">
        <f t="shared" si="75"/>
        <v>57447521.905000031</v>
      </c>
      <c r="G30" s="6">
        <f t="shared" si="11"/>
        <v>10.846721372249183</v>
      </c>
      <c r="H30" s="7">
        <f>SUM([3]ffd!$N$434)</f>
        <v>529630290.46600002</v>
      </c>
      <c r="I30" s="8">
        <f t="shared" si="12"/>
        <v>100.00000000849647</v>
      </c>
      <c r="J30" s="5">
        <f>SUM([3]ffd!$F$885)</f>
        <v>951236047.6049999</v>
      </c>
      <c r="K30" s="6">
        <f t="shared" si="45"/>
        <v>18.078770165975698</v>
      </c>
      <c r="L30" s="7">
        <f>SUM([3]ffd!$J$885)</f>
        <v>157200999.116</v>
      </c>
      <c r="M30" s="6">
        <f t="shared" si="46"/>
        <v>16.525971604187735</v>
      </c>
      <c r="N30" s="7">
        <f t="shared" si="76"/>
        <v>136442282.69700009</v>
      </c>
      <c r="O30" s="6">
        <f t="shared" si="48"/>
        <v>14.343682941845119</v>
      </c>
      <c r="P30" s="7">
        <f>SUM([3]ffd!$N$885)</f>
        <v>293643281.81300008</v>
      </c>
      <c r="Q30" s="8">
        <f t="shared" si="49"/>
        <v>30.869654546032855</v>
      </c>
      <c r="R30" s="5">
        <f t="shared" si="77"/>
        <v>1480866338.026</v>
      </c>
      <c r="S30" s="6">
        <f t="shared" si="50"/>
        <v>17.115633837669453</v>
      </c>
      <c r="T30" s="5">
        <f t="shared" si="78"/>
        <v>629383767.67700005</v>
      </c>
      <c r="U30" s="6">
        <f t="shared" si="79"/>
        <v>42.501051682758266</v>
      </c>
      <c r="V30" s="7">
        <f t="shared" si="80"/>
        <v>193889804.602</v>
      </c>
      <c r="W30" s="6">
        <f t="shared" si="81"/>
        <v>13.092998309385287</v>
      </c>
      <c r="X30" s="5">
        <f t="shared" si="82"/>
        <v>823273572.27900004</v>
      </c>
      <c r="Y30" s="8">
        <f t="shared" si="83"/>
        <v>55.59404999214356</v>
      </c>
      <c r="Z30" s="5">
        <f>SUM([3]ffd!$F$1628)</f>
        <v>3468596</v>
      </c>
      <c r="AA30" s="6">
        <f t="shared" si="69"/>
        <v>8.8935448807600639E-2</v>
      </c>
      <c r="AB30" s="5">
        <f>SUM([3]ffd!$J$1628)</f>
        <v>1339086.9170000001</v>
      </c>
      <c r="AC30" s="6">
        <f t="shared" si="33"/>
        <v>38.606021485350276</v>
      </c>
      <c r="AD30" s="7">
        <f>SUM(AF30-AB30)</f>
        <v>228550.37099999981</v>
      </c>
      <c r="AE30" s="6">
        <f t="shared" si="34"/>
        <v>6.5891320580430763</v>
      </c>
      <c r="AF30" s="5">
        <f>SUM([3]ffd!$N$1628)</f>
        <v>1567637.2879999999</v>
      </c>
      <c r="AG30" s="8">
        <f t="shared" si="35"/>
        <v>45.195153543393346</v>
      </c>
      <c r="AH30" s="5">
        <f>SUM([3]ffd!$F$1787)</f>
        <v>17657925</v>
      </c>
      <c r="AI30" s="6">
        <f t="shared" si="55"/>
        <v>2.2380863445287109</v>
      </c>
      <c r="AJ30" s="7">
        <f>SUM([3]ffd!$J$1787)</f>
        <v>3089485.165</v>
      </c>
      <c r="AK30" s="6">
        <f t="shared" si="56"/>
        <v>17.496309249246444</v>
      </c>
      <c r="AL30" s="7">
        <f t="shared" si="84"/>
        <v>73108.785999999847</v>
      </c>
      <c r="AM30" s="6">
        <f t="shared" si="58"/>
        <v>0.41402818281309867</v>
      </c>
      <c r="AN30" s="7">
        <f>SUM([3]ffd!$N$1787)</f>
        <v>3162593.9509999999</v>
      </c>
      <c r="AO30" s="8">
        <f t="shared" si="70"/>
        <v>17.910337432059542</v>
      </c>
      <c r="AP30" s="5">
        <f>SUM([3]ffd!$F$1801)</f>
        <v>156306636.75200003</v>
      </c>
      <c r="AQ30" s="6">
        <f t="shared" si="60"/>
        <v>16.749756419258926</v>
      </c>
      <c r="AR30" s="7">
        <f>SUM([3]ffd!$J$1801)</f>
        <v>105492321.59599999</v>
      </c>
      <c r="AS30" s="6">
        <f t="shared" si="61"/>
        <v>67.490622143816395</v>
      </c>
      <c r="AT30" s="7">
        <f t="shared" si="85"/>
        <v>49940605.80400002</v>
      </c>
      <c r="AU30" s="6">
        <f t="shared" si="63"/>
        <v>31.950406484170607</v>
      </c>
      <c r="AV30" s="7">
        <f>SUM([3]ffd!$N$1801)</f>
        <v>155432927.40000001</v>
      </c>
      <c r="AW30" s="8">
        <f t="shared" si="71"/>
        <v>99.441028627987009</v>
      </c>
      <c r="AX30" s="5"/>
      <c r="AY30" s="6">
        <f t="shared" si="65"/>
        <v>0</v>
      </c>
      <c r="AZ30" s="7"/>
      <c r="BA30" s="6">
        <f t="shared" si="72"/>
        <v>0</v>
      </c>
      <c r="BB30" s="7"/>
      <c r="BC30" s="6">
        <f t="shared" si="73"/>
        <v>0</v>
      </c>
      <c r="BD30" s="7"/>
      <c r="BE30" s="8">
        <f t="shared" si="74"/>
        <v>0</v>
      </c>
      <c r="BF30" s="5">
        <f>SUM([3]ffd!$D$432)</f>
        <v>1658299498.0009999</v>
      </c>
      <c r="BG30" s="7">
        <f t="shared" si="86"/>
        <v>1658299495.7780001</v>
      </c>
      <c r="BH30" s="9">
        <f t="shared" si="6"/>
        <v>11.685036718898237</v>
      </c>
      <c r="BI30" s="5">
        <f>SUM([2]bomb!$H$320)</f>
        <v>0</v>
      </c>
      <c r="BJ30" s="7">
        <f t="shared" si="87"/>
        <v>1658299495.7780001</v>
      </c>
      <c r="BK30" s="7">
        <f t="shared" si="88"/>
        <v>739304661.35500002</v>
      </c>
      <c r="BL30" s="6">
        <f t="shared" si="89"/>
        <v>44.582095287205718</v>
      </c>
      <c r="BM30" s="7">
        <f t="shared" si="90"/>
        <v>244132069.56300002</v>
      </c>
      <c r="BN30" s="6">
        <f t="shared" si="91"/>
        <v>14.721832225394493</v>
      </c>
      <c r="BO30" s="10">
        <f t="shared" si="92"/>
        <v>983436730.91799998</v>
      </c>
      <c r="BP30" s="8">
        <f t="shared" si="93"/>
        <v>59.303927512600211</v>
      </c>
    </row>
    <row r="31" spans="1:68" ht="25.5" x14ac:dyDescent="0.2">
      <c r="A31" s="69" t="s">
        <v>47</v>
      </c>
      <c r="B31" s="5">
        <f>SUM([3]fop!$F$434)</f>
        <v>11903829.961999997</v>
      </c>
      <c r="C31" s="6">
        <f t="shared" si="44"/>
        <v>0.35109286155985631</v>
      </c>
      <c r="D31" s="7">
        <f>SUM([3]fop!$J$434)</f>
        <v>10686012.692000002</v>
      </c>
      <c r="E31" s="6">
        <f t="shared" si="9"/>
        <v>89.769534058470484</v>
      </c>
      <c r="F31" s="7">
        <f t="shared" si="75"/>
        <v>1192669.2689999975</v>
      </c>
      <c r="G31" s="6">
        <f t="shared" si="11"/>
        <v>10.019206195042235</v>
      </c>
      <c r="H31" s="7">
        <f>SUM([3]fop!$N$434)</f>
        <v>11878681.960999999</v>
      </c>
      <c r="I31" s="8">
        <f t="shared" si="12"/>
        <v>99.788740253512714</v>
      </c>
      <c r="J31" s="5">
        <f>SUM([3]fop!$F$885)</f>
        <v>20133420.038000003</v>
      </c>
      <c r="K31" s="6">
        <f t="shared" si="45"/>
        <v>0.38264684610984939</v>
      </c>
      <c r="L31" s="7">
        <f>SUM([3]fop!$J$885)</f>
        <v>1544684.8609999998</v>
      </c>
      <c r="M31" s="6">
        <f t="shared" si="46"/>
        <v>7.672242758977597</v>
      </c>
      <c r="N31" s="7">
        <f t="shared" si="76"/>
        <v>4922842.9350000005</v>
      </c>
      <c r="O31" s="6">
        <f t="shared" si="48"/>
        <v>24.451101331560071</v>
      </c>
      <c r="P31" s="7">
        <f>SUM([3]fop!$N$885)</f>
        <v>6467527.7960000001</v>
      </c>
      <c r="Q31" s="8">
        <f t="shared" si="49"/>
        <v>32.123344090537664</v>
      </c>
      <c r="R31" s="5">
        <f t="shared" si="77"/>
        <v>32037250</v>
      </c>
      <c r="S31" s="6">
        <f t="shared" si="50"/>
        <v>0.37028179119582927</v>
      </c>
      <c r="T31" s="5">
        <f t="shared" si="78"/>
        <v>12230697.553000001</v>
      </c>
      <c r="U31" s="6">
        <f t="shared" si="79"/>
        <v>38.176490032696321</v>
      </c>
      <c r="V31" s="7">
        <f t="shared" si="80"/>
        <v>6115512.203999998</v>
      </c>
      <c r="W31" s="6">
        <f t="shared" si="81"/>
        <v>19.088755133477431</v>
      </c>
      <c r="X31" s="5">
        <f t="shared" si="82"/>
        <v>18346209.756999999</v>
      </c>
      <c r="Y31" s="8">
        <f t="shared" si="83"/>
        <v>57.265245166173749</v>
      </c>
      <c r="Z31" s="5"/>
      <c r="AA31" s="6">
        <f t="shared" si="69"/>
        <v>0</v>
      </c>
      <c r="AB31" s="7"/>
      <c r="AC31" s="6">
        <f t="shared" si="33"/>
        <v>0</v>
      </c>
      <c r="AD31" s="7"/>
      <c r="AE31" s="6">
        <f t="shared" si="34"/>
        <v>0</v>
      </c>
      <c r="AF31" s="7"/>
      <c r="AG31" s="8">
        <f t="shared" si="35"/>
        <v>0</v>
      </c>
      <c r="AH31" s="5">
        <f>SUM([3]fop!$F$1787)</f>
        <v>4750</v>
      </c>
      <c r="AI31" s="6">
        <f t="shared" si="55"/>
        <v>6.020475303021945E-4</v>
      </c>
      <c r="AJ31" s="7">
        <f>SUM([3]fop!$J$1787)</f>
        <v>4750</v>
      </c>
      <c r="AK31" s="6">
        <f t="shared" si="56"/>
        <v>100</v>
      </c>
      <c r="AL31" s="7">
        <f t="shared" si="84"/>
        <v>0</v>
      </c>
      <c r="AM31" s="6">
        <f t="shared" si="58"/>
        <v>0</v>
      </c>
      <c r="AN31" s="7">
        <f>SUM([3]fop!$N$1787)</f>
        <v>4750</v>
      </c>
      <c r="AO31" s="8">
        <f t="shared" si="70"/>
        <v>100</v>
      </c>
      <c r="AP31" s="5">
        <f>SUM([3]fop!$F$1801)</f>
        <v>5751563</v>
      </c>
      <c r="AQ31" s="6">
        <f t="shared" si="60"/>
        <v>0.61633518116619213</v>
      </c>
      <c r="AR31" s="7">
        <f>SUM([3]fop!$J$1801)</f>
        <v>4852479.8260000004</v>
      </c>
      <c r="AS31" s="6">
        <f t="shared" si="61"/>
        <v>84.368020066893123</v>
      </c>
      <c r="AT31" s="7">
        <f t="shared" si="85"/>
        <v>715563.89199999906</v>
      </c>
      <c r="AU31" s="6">
        <f t="shared" si="63"/>
        <v>12.441207581313098</v>
      </c>
      <c r="AV31" s="7">
        <f>SUM([3]fop!$N$1801)</f>
        <v>5568043.7179999994</v>
      </c>
      <c r="AW31" s="8">
        <f t="shared" si="71"/>
        <v>96.809227648206218</v>
      </c>
      <c r="AX31" s="5"/>
      <c r="AY31" s="6">
        <f t="shared" si="65"/>
        <v>0</v>
      </c>
      <c r="AZ31" s="7"/>
      <c r="BA31" s="6">
        <f t="shared" si="72"/>
        <v>0</v>
      </c>
      <c r="BB31" s="7"/>
      <c r="BC31" s="6">
        <f t="shared" si="73"/>
        <v>0</v>
      </c>
      <c r="BD31" s="7"/>
      <c r="BE31" s="8">
        <f t="shared" si="74"/>
        <v>0</v>
      </c>
      <c r="BF31" s="5">
        <f>SUM([3]fop!$D$432)</f>
        <v>37793563</v>
      </c>
      <c r="BG31" s="7">
        <f t="shared" si="86"/>
        <v>37793563</v>
      </c>
      <c r="BH31" s="9">
        <f t="shared" si="6"/>
        <v>0.26630845183113672</v>
      </c>
      <c r="BI31" s="5">
        <f>SUM([2]bomb!$H$320)</f>
        <v>0</v>
      </c>
      <c r="BJ31" s="7">
        <f t="shared" si="87"/>
        <v>37793563</v>
      </c>
      <c r="BK31" s="7">
        <f t="shared" si="88"/>
        <v>17087927.379000001</v>
      </c>
      <c r="BL31" s="6">
        <f t="shared" si="89"/>
        <v>45.213856600395154</v>
      </c>
      <c r="BM31" s="7">
        <f t="shared" si="90"/>
        <v>6831076.0959999971</v>
      </c>
      <c r="BN31" s="6">
        <f t="shared" si="91"/>
        <v>18.074707843766934</v>
      </c>
      <c r="BO31" s="10">
        <f t="shared" si="92"/>
        <v>23919003.474999998</v>
      </c>
      <c r="BP31" s="8">
        <f t="shared" si="93"/>
        <v>63.288564444162091</v>
      </c>
    </row>
    <row r="32" spans="1:68" x14ac:dyDescent="0.2">
      <c r="A32" s="69" t="s">
        <v>48</v>
      </c>
      <c r="B32" s="5">
        <f>SUM([3]idu!$F$434)</f>
        <v>287341790.31599998</v>
      </c>
      <c r="C32" s="6">
        <f t="shared" si="44"/>
        <v>8.4748901597067903</v>
      </c>
      <c r="D32" s="7">
        <f>SUM([3]idu!$J$434)</f>
        <v>136746542.53</v>
      </c>
      <c r="E32" s="6">
        <f t="shared" si="9"/>
        <v>47.590203422765256</v>
      </c>
      <c r="F32" s="7">
        <f t="shared" si="75"/>
        <v>150464725.48800001</v>
      </c>
      <c r="G32" s="6">
        <f t="shared" si="11"/>
        <v>52.364372520449805</v>
      </c>
      <c r="H32" s="7">
        <f>SUM([3]idu!$N$434)</f>
        <v>287211268.01800001</v>
      </c>
      <c r="I32" s="8">
        <f t="shared" si="12"/>
        <v>99.954575943215076</v>
      </c>
      <c r="J32" s="5">
        <f>SUM([3]idu!$F$885)</f>
        <v>719185112.53699994</v>
      </c>
      <c r="K32" s="6">
        <f t="shared" si="45"/>
        <v>13.668513077362743</v>
      </c>
      <c r="L32" s="7">
        <f>SUM([3]idu!$J$885)</f>
        <v>2678532.6979999999</v>
      </c>
      <c r="M32" s="6">
        <f t="shared" si="46"/>
        <v>0.37243995340103725</v>
      </c>
      <c r="N32" s="7">
        <f t="shared" si="76"/>
        <v>18630341.254999999</v>
      </c>
      <c r="O32" s="6">
        <f t="shared" si="48"/>
        <v>2.5904792702506789</v>
      </c>
      <c r="P32" s="7">
        <f>SUM([3]idu!$N$885)</f>
        <v>21308873.952999998</v>
      </c>
      <c r="Q32" s="8">
        <f t="shared" si="49"/>
        <v>2.9629192236517157</v>
      </c>
      <c r="R32" s="5">
        <f t="shared" si="77"/>
        <v>1006526902.8529999</v>
      </c>
      <c r="S32" s="6">
        <f t="shared" si="50"/>
        <v>11.633288889502042</v>
      </c>
      <c r="T32" s="5">
        <f t="shared" si="78"/>
        <v>139425075.22800002</v>
      </c>
      <c r="U32" s="6">
        <f t="shared" si="79"/>
        <v>13.852096236354908</v>
      </c>
      <c r="V32" s="7">
        <f t="shared" si="80"/>
        <v>169095066.743</v>
      </c>
      <c r="W32" s="6">
        <f t="shared" si="81"/>
        <v>16.799855648537573</v>
      </c>
      <c r="X32" s="5">
        <f t="shared" si="82"/>
        <v>308520141.97100002</v>
      </c>
      <c r="Y32" s="8">
        <f t="shared" si="83"/>
        <v>30.65195188489248</v>
      </c>
      <c r="Z32" s="5"/>
      <c r="AA32" s="6">
        <f t="shared" si="69"/>
        <v>0</v>
      </c>
      <c r="AB32" s="7"/>
      <c r="AC32" s="6">
        <f t="shared" si="33"/>
        <v>0</v>
      </c>
      <c r="AD32" s="7"/>
      <c r="AE32" s="6">
        <f t="shared" si="34"/>
        <v>0</v>
      </c>
      <c r="AF32" s="7"/>
      <c r="AG32" s="8">
        <f t="shared" si="35"/>
        <v>0</v>
      </c>
      <c r="AH32" s="5">
        <f>SUM([3]idu!$F$1787)</f>
        <v>146143904</v>
      </c>
      <c r="AI32" s="6">
        <f t="shared" si="55"/>
        <v>18.523279257246529</v>
      </c>
      <c r="AJ32" s="7">
        <f>SUM([3]idu!$J$1787)</f>
        <v>37894543.354000002</v>
      </c>
      <c r="AK32" s="6">
        <f t="shared" si="56"/>
        <v>25.929609321234505</v>
      </c>
      <c r="AL32" s="7">
        <f t="shared" si="84"/>
        <v>2397574.9619999975</v>
      </c>
      <c r="AM32" s="6">
        <f t="shared" si="58"/>
        <v>1.6405576259958112</v>
      </c>
      <c r="AN32" s="7">
        <f>SUM([3]idu!$N$1787)</f>
        <v>40292118.316</v>
      </c>
      <c r="AO32" s="8">
        <f t="shared" si="70"/>
        <v>27.570166947230312</v>
      </c>
      <c r="AP32" s="5">
        <f>SUM([3]idu!$F$1801)</f>
        <v>244945226.98299998</v>
      </c>
      <c r="AQ32" s="6">
        <f t="shared" si="60"/>
        <v>26.248232149828027</v>
      </c>
      <c r="AR32" s="7">
        <f>SUM([3]idu!$J$1801)</f>
        <v>100766211.73</v>
      </c>
      <c r="AS32" s="6">
        <f t="shared" si="61"/>
        <v>41.138263019509061</v>
      </c>
      <c r="AT32" s="7">
        <f t="shared" si="85"/>
        <v>119474522.62500001</v>
      </c>
      <c r="AU32" s="6">
        <f t="shared" si="63"/>
        <v>48.776015804256495</v>
      </c>
      <c r="AV32" s="7">
        <f>SUM([3]idu!$N$1801)</f>
        <v>220240734.35500002</v>
      </c>
      <c r="AW32" s="8">
        <f t="shared" si="71"/>
        <v>89.914278823765542</v>
      </c>
      <c r="AX32" s="5"/>
      <c r="AY32" s="6">
        <f t="shared" si="65"/>
        <v>0</v>
      </c>
      <c r="AZ32" s="7"/>
      <c r="BA32" s="6">
        <f t="shared" si="72"/>
        <v>0</v>
      </c>
      <c r="BB32" s="7"/>
      <c r="BC32" s="6">
        <f t="shared" si="73"/>
        <v>0</v>
      </c>
      <c r="BD32" s="7"/>
      <c r="BE32" s="8">
        <f t="shared" si="74"/>
        <v>0</v>
      </c>
      <c r="BF32" s="5">
        <f>SUM([3]idu!$D$432)</f>
        <v>1397616034</v>
      </c>
      <c r="BG32" s="7">
        <f t="shared" si="86"/>
        <v>1397616033.836</v>
      </c>
      <c r="BH32" s="9">
        <f t="shared" si="6"/>
        <v>9.8481575347960373</v>
      </c>
      <c r="BI32" s="5">
        <f>SUM([2]bomb!$H$320)</f>
        <v>0</v>
      </c>
      <c r="BJ32" s="7">
        <f t="shared" si="87"/>
        <v>1397616033.836</v>
      </c>
      <c r="BK32" s="7">
        <f t="shared" si="88"/>
        <v>278085830.31200004</v>
      </c>
      <c r="BL32" s="6">
        <f t="shared" si="89"/>
        <v>19.897155125556566</v>
      </c>
      <c r="BM32" s="7">
        <f t="shared" si="90"/>
        <v>290967164.32999998</v>
      </c>
      <c r="BN32" s="6">
        <f t="shared" si="91"/>
        <v>20.81881985364679</v>
      </c>
      <c r="BO32" s="10">
        <f t="shared" si="92"/>
        <v>569052994.64199996</v>
      </c>
      <c r="BP32" s="8">
        <f t="shared" si="93"/>
        <v>40.715974979203352</v>
      </c>
    </row>
    <row r="33" spans="1:68" ht="25.5" x14ac:dyDescent="0.2">
      <c r="A33" s="69" t="s">
        <v>49</v>
      </c>
      <c r="B33" s="5">
        <f>SUM([3]fce!$F$434)</f>
        <v>756146.07699999958</v>
      </c>
      <c r="C33" s="6">
        <f t="shared" si="44"/>
        <v>2.2301855014617972E-2</v>
      </c>
      <c r="D33" s="7">
        <f>SUM([3]fce!$J$434)</f>
        <v>229404.28599999999</v>
      </c>
      <c r="E33" s="6">
        <f t="shared" si="9"/>
        <v>30.338620139399353</v>
      </c>
      <c r="F33" s="7">
        <f t="shared" si="75"/>
        <v>526741.79100000008</v>
      </c>
      <c r="G33" s="6">
        <f t="shared" si="11"/>
        <v>69.661379860600718</v>
      </c>
      <c r="H33" s="7">
        <f>SUM([3]fce!$N$434)</f>
        <v>756146.07700000005</v>
      </c>
      <c r="I33" s="8">
        <f t="shared" si="12"/>
        <v>100.00000000000007</v>
      </c>
      <c r="J33" s="5">
        <f>SUM([3]fce!$F$885)</f>
        <v>4242563.0329999998</v>
      </c>
      <c r="K33" s="6">
        <f t="shared" si="45"/>
        <v>8.0632270172462522E-2</v>
      </c>
      <c r="L33" s="7">
        <f>SUM([3]fce!$J$885)</f>
        <v>0</v>
      </c>
      <c r="M33" s="6">
        <f t="shared" si="46"/>
        <v>0</v>
      </c>
      <c r="N33" s="7">
        <f t="shared" si="76"/>
        <v>29468.400000000001</v>
      </c>
      <c r="O33" s="6">
        <f t="shared" si="48"/>
        <v>0.69458956227133095</v>
      </c>
      <c r="P33" s="7">
        <f>SUM([3]fce!$N$885)</f>
        <v>29468.400000000001</v>
      </c>
      <c r="Q33" s="8">
        <f t="shared" si="49"/>
        <v>0.69458956227133095</v>
      </c>
      <c r="R33" s="5">
        <f t="shared" si="77"/>
        <v>4998709.1099999994</v>
      </c>
      <c r="S33" s="6">
        <f t="shared" si="50"/>
        <v>5.7774339648930834E-2</v>
      </c>
      <c r="T33" s="5">
        <f t="shared" si="78"/>
        <v>229404.28599999999</v>
      </c>
      <c r="U33" s="6">
        <f t="shared" si="79"/>
        <v>4.589270568696886</v>
      </c>
      <c r="V33" s="7">
        <f t="shared" si="80"/>
        <v>556210.19100000011</v>
      </c>
      <c r="W33" s="6">
        <f t="shared" si="81"/>
        <v>11.127076586378921</v>
      </c>
      <c r="X33" s="5">
        <f t="shared" si="82"/>
        <v>785614.47700000007</v>
      </c>
      <c r="Y33" s="8">
        <f t="shared" si="83"/>
        <v>15.716347155075807</v>
      </c>
      <c r="Z33" s="5"/>
      <c r="AA33" s="6">
        <f t="shared" si="69"/>
        <v>0</v>
      </c>
      <c r="AB33" s="7"/>
      <c r="AC33" s="6">
        <f t="shared" si="33"/>
        <v>0</v>
      </c>
      <c r="AD33" s="7"/>
      <c r="AE33" s="6">
        <f t="shared" si="34"/>
        <v>0</v>
      </c>
      <c r="AF33" s="7"/>
      <c r="AG33" s="8">
        <f t="shared" si="35"/>
        <v>0</v>
      </c>
      <c r="AH33" s="5">
        <f>SUM([3]fce!$F$1787)</f>
        <v>0</v>
      </c>
      <c r="AI33" s="6">
        <f t="shared" si="55"/>
        <v>0</v>
      </c>
      <c r="AJ33" s="7">
        <f>SUM([3]fce!$J$1787)</f>
        <v>0</v>
      </c>
      <c r="AK33" s="6">
        <f t="shared" si="56"/>
        <v>0</v>
      </c>
      <c r="AL33" s="7">
        <f t="shared" si="84"/>
        <v>0</v>
      </c>
      <c r="AM33" s="6">
        <f t="shared" si="58"/>
        <v>0</v>
      </c>
      <c r="AN33" s="7">
        <f>SUM([3]fce!$N$1787)</f>
        <v>0</v>
      </c>
      <c r="AO33" s="8">
        <f t="shared" si="70"/>
        <v>0</v>
      </c>
      <c r="AP33" s="5">
        <f>SUM([3]fce!$F$1801)</f>
        <v>436518.62800000003</v>
      </c>
      <c r="AQ33" s="6">
        <f t="shared" si="60"/>
        <v>4.6777160864063846E-2</v>
      </c>
      <c r="AR33" s="7">
        <f>SUM([3]fce!$J$1801)</f>
        <v>413063.67199999996</v>
      </c>
      <c r="AS33" s="6">
        <f t="shared" si="61"/>
        <v>94.6268144139773</v>
      </c>
      <c r="AT33" s="7">
        <f t="shared" si="85"/>
        <v>17236.543000000063</v>
      </c>
      <c r="AU33" s="6">
        <f t="shared" si="63"/>
        <v>3.9486385905162478</v>
      </c>
      <c r="AV33" s="7">
        <f>SUM([3]fce!$N$1801)</f>
        <v>430300.21500000003</v>
      </c>
      <c r="AW33" s="8">
        <f t="shared" si="71"/>
        <v>98.575453004493539</v>
      </c>
      <c r="AX33" s="5"/>
      <c r="AY33" s="6">
        <f t="shared" si="65"/>
        <v>0</v>
      </c>
      <c r="AZ33" s="7"/>
      <c r="BA33" s="6">
        <f t="shared" si="72"/>
        <v>0</v>
      </c>
      <c r="BB33" s="7"/>
      <c r="BC33" s="6">
        <f t="shared" si="73"/>
        <v>0</v>
      </c>
      <c r="BD33" s="7"/>
      <c r="BE33" s="8">
        <f t="shared" si="74"/>
        <v>0</v>
      </c>
      <c r="BF33" s="5">
        <f>SUM([3]fce!$D$432)</f>
        <v>5711670</v>
      </c>
      <c r="BG33" s="7">
        <f t="shared" si="86"/>
        <v>5435227.7379999999</v>
      </c>
      <c r="BH33" s="9">
        <f t="shared" si="6"/>
        <v>3.8298772842783602E-2</v>
      </c>
      <c r="BI33" s="5">
        <f>SUM([2]bomb!$H$320)</f>
        <v>0</v>
      </c>
      <c r="BJ33" s="7">
        <f t="shared" si="87"/>
        <v>5435227.7379999999</v>
      </c>
      <c r="BK33" s="7">
        <f t="shared" si="88"/>
        <v>642467.95799999998</v>
      </c>
      <c r="BL33" s="6">
        <f t="shared" si="89"/>
        <v>11.820442288153483</v>
      </c>
      <c r="BM33" s="7">
        <f t="shared" si="90"/>
        <v>573446.73400000017</v>
      </c>
      <c r="BN33" s="6">
        <f t="shared" si="91"/>
        <v>10.550555775074317</v>
      </c>
      <c r="BO33" s="10">
        <f t="shared" si="92"/>
        <v>1215914.6920000003</v>
      </c>
      <c r="BP33" s="8">
        <f t="shared" si="93"/>
        <v>22.370998063227802</v>
      </c>
    </row>
    <row r="34" spans="1:68" x14ac:dyDescent="0.2">
      <c r="A34" s="69" t="s">
        <v>50</v>
      </c>
      <c r="B34" s="5">
        <f>SUM([3]cvp!$F$434)</f>
        <v>6096173.7199999914</v>
      </c>
      <c r="C34" s="6">
        <f t="shared" si="44"/>
        <v>0.17980121379028746</v>
      </c>
      <c r="D34" s="7">
        <f>SUM([3]cvp!$J$434)</f>
        <v>5109594.5249999994</v>
      </c>
      <c r="E34" s="6">
        <f t="shared" si="9"/>
        <v>83.816419276844471</v>
      </c>
      <c r="F34" s="7">
        <f t="shared" si="75"/>
        <v>971729.19400000107</v>
      </c>
      <c r="G34" s="6">
        <f t="shared" si="11"/>
        <v>15.939985286377345</v>
      </c>
      <c r="H34" s="7">
        <f>SUM([3]cvp!$N$434)</f>
        <v>6081323.7190000005</v>
      </c>
      <c r="I34" s="8">
        <f t="shared" si="12"/>
        <v>99.756404563221807</v>
      </c>
      <c r="J34" s="5">
        <f>SUM([3]cvp!$F$885)</f>
        <v>38370390.369999997</v>
      </c>
      <c r="K34" s="6">
        <f t="shared" si="45"/>
        <v>0.72925061074435993</v>
      </c>
      <c r="L34" s="7">
        <f>SUM([3]cvp!$J$885)</f>
        <v>1912261.1710000001</v>
      </c>
      <c r="M34" s="6">
        <f t="shared" si="46"/>
        <v>4.9836896433952029</v>
      </c>
      <c r="N34" s="7">
        <f t="shared" si="76"/>
        <v>3683634.6510000005</v>
      </c>
      <c r="O34" s="6">
        <f t="shared" si="48"/>
        <v>9.6002011329028889</v>
      </c>
      <c r="P34" s="7">
        <f>SUM([3]cvp!$N$885)</f>
        <v>5595895.8220000006</v>
      </c>
      <c r="Q34" s="8">
        <f t="shared" si="49"/>
        <v>14.583890776298091</v>
      </c>
      <c r="R34" s="5">
        <f t="shared" si="77"/>
        <v>44466564.089999989</v>
      </c>
      <c r="S34" s="6">
        <f t="shared" si="50"/>
        <v>0.5139379628266888</v>
      </c>
      <c r="T34" s="5">
        <f t="shared" si="78"/>
        <v>7021855.6959999995</v>
      </c>
      <c r="U34" s="6">
        <f t="shared" si="79"/>
        <v>15.791316103910832</v>
      </c>
      <c r="V34" s="7">
        <f t="shared" si="80"/>
        <v>4655363.8450000016</v>
      </c>
      <c r="W34" s="6">
        <f t="shared" si="81"/>
        <v>10.469358135199249</v>
      </c>
      <c r="X34" s="5">
        <f t="shared" si="82"/>
        <v>11677219.541000001</v>
      </c>
      <c r="Y34" s="8">
        <f t="shared" si="83"/>
        <v>26.260674239110081</v>
      </c>
      <c r="Z34" s="5"/>
      <c r="AA34" s="6">
        <f t="shared" si="69"/>
        <v>0</v>
      </c>
      <c r="AB34" s="7"/>
      <c r="AC34" s="6">
        <f t="shared" si="33"/>
        <v>0</v>
      </c>
      <c r="AD34" s="7"/>
      <c r="AE34" s="6">
        <f t="shared" si="34"/>
        <v>0</v>
      </c>
      <c r="AF34" s="7"/>
      <c r="AG34" s="8">
        <f t="shared" si="35"/>
        <v>0</v>
      </c>
      <c r="AH34" s="5">
        <f>SUM([3]cvp!$F$1787)</f>
        <v>1439586</v>
      </c>
      <c r="AI34" s="6">
        <f t="shared" si="55"/>
        <v>0.18246298862265578</v>
      </c>
      <c r="AJ34" s="7">
        <f>SUM([3]cvp!$J$1787)</f>
        <v>263663.69300000003</v>
      </c>
      <c r="AK34" s="6">
        <f t="shared" si="56"/>
        <v>18.315244313295629</v>
      </c>
      <c r="AL34" s="7">
        <f t="shared" si="84"/>
        <v>52150.307999999961</v>
      </c>
      <c r="AM34" s="6">
        <f t="shared" si="58"/>
        <v>3.6225906614818402</v>
      </c>
      <c r="AN34" s="7">
        <f>SUM([3]cvp!$N$1787)</f>
        <v>315814.00099999999</v>
      </c>
      <c r="AO34" s="8">
        <f t="shared" si="70"/>
        <v>21.93783497477747</v>
      </c>
      <c r="AP34" s="5">
        <f>SUM([3]cvp!$F$1801)</f>
        <v>6179144.8780000014</v>
      </c>
      <c r="AQ34" s="6">
        <f t="shared" si="60"/>
        <v>0.66215468348938877</v>
      </c>
      <c r="AR34" s="7">
        <f>SUM([3]cvp!$J$1801)</f>
        <v>3407443.2319999998</v>
      </c>
      <c r="AS34" s="6">
        <f t="shared" si="61"/>
        <v>55.144252146146222</v>
      </c>
      <c r="AT34" s="7">
        <f t="shared" si="85"/>
        <v>2724906.3280000007</v>
      </c>
      <c r="AU34" s="6">
        <f t="shared" si="63"/>
        <v>44.098437272472054</v>
      </c>
      <c r="AV34" s="7">
        <f>SUM([3]cvp!$N$1801)</f>
        <v>6132349.5600000005</v>
      </c>
      <c r="AW34" s="8">
        <f t="shared" si="71"/>
        <v>99.242689418618284</v>
      </c>
      <c r="AX34" s="5"/>
      <c r="AY34" s="6">
        <f t="shared" si="65"/>
        <v>0</v>
      </c>
      <c r="AZ34" s="7"/>
      <c r="BA34" s="6">
        <f t="shared" si="72"/>
        <v>0</v>
      </c>
      <c r="BB34" s="7"/>
      <c r="BC34" s="6">
        <f t="shared" si="73"/>
        <v>0</v>
      </c>
      <c r="BD34" s="7"/>
      <c r="BE34" s="8">
        <f t="shared" si="74"/>
        <v>0</v>
      </c>
      <c r="BF34" s="5">
        <f>SUM([3]cvp!$D$432)</f>
        <v>52091269.899999999</v>
      </c>
      <c r="BG34" s="7">
        <f t="shared" si="86"/>
        <v>52085294.967999987</v>
      </c>
      <c r="BH34" s="9">
        <f t="shared" si="6"/>
        <v>0.36701367018759706</v>
      </c>
      <c r="BI34" s="5">
        <f>SUM([2]bomb!$H$320)</f>
        <v>0</v>
      </c>
      <c r="BJ34" s="7">
        <f t="shared" si="87"/>
        <v>52085294.967999987</v>
      </c>
      <c r="BK34" s="7">
        <f t="shared" si="88"/>
        <v>10692962.620999999</v>
      </c>
      <c r="BL34" s="6">
        <f t="shared" si="89"/>
        <v>20.529715013747182</v>
      </c>
      <c r="BM34" s="7">
        <f t="shared" si="90"/>
        <v>7432420.4810000025</v>
      </c>
      <c r="BN34" s="6">
        <f t="shared" si="91"/>
        <v>14.269709877934474</v>
      </c>
      <c r="BO34" s="10">
        <f t="shared" si="92"/>
        <v>18125383.102000002</v>
      </c>
      <c r="BP34" s="8">
        <f t="shared" si="93"/>
        <v>34.79942489168166</v>
      </c>
    </row>
    <row r="35" spans="1:68" x14ac:dyDescent="0.2">
      <c r="A35" s="70" t="s">
        <v>51</v>
      </c>
      <c r="B35" s="5">
        <f>SUM([3]idr!$F$434)</f>
        <v>39710826.059000015</v>
      </c>
      <c r="C35" s="6">
        <f t="shared" si="44"/>
        <v>1.1712354427496845</v>
      </c>
      <c r="D35" s="7">
        <f>SUM([3]idr!$J$434)</f>
        <v>25443754.170000002</v>
      </c>
      <c r="E35" s="6">
        <f t="shared" si="9"/>
        <v>64.07258849815203</v>
      </c>
      <c r="F35" s="7">
        <f t="shared" si="75"/>
        <v>14124123.990999997</v>
      </c>
      <c r="G35" s="6">
        <f t="shared" si="11"/>
        <v>35.567439393013892</v>
      </c>
      <c r="H35" s="7">
        <f>SUM([3]idr!$N$434)</f>
        <v>39567878.160999998</v>
      </c>
      <c r="I35" s="8">
        <f t="shared" si="12"/>
        <v>99.640027891165914</v>
      </c>
      <c r="J35" s="5">
        <f>SUM([3]idr!$F$885)</f>
        <v>79089324.863999993</v>
      </c>
      <c r="K35" s="6">
        <f t="shared" si="45"/>
        <v>1.5031366088348475</v>
      </c>
      <c r="L35" s="7">
        <f>SUM([3]idr!$J$885)</f>
        <v>4465309.1770000001</v>
      </c>
      <c r="M35" s="6">
        <f t="shared" si="46"/>
        <v>5.6459063023719489</v>
      </c>
      <c r="N35" s="7">
        <f t="shared" si="76"/>
        <v>15912251.611000001</v>
      </c>
      <c r="O35" s="6">
        <f t="shared" si="48"/>
        <v>20.119341818080137</v>
      </c>
      <c r="P35" s="7">
        <f>SUM([3]idr!$N$885)</f>
        <v>20377560.788000003</v>
      </c>
      <c r="Q35" s="8">
        <f t="shared" si="49"/>
        <v>25.765248120452082</v>
      </c>
      <c r="R35" s="5">
        <f t="shared" si="77"/>
        <v>118800150.92300001</v>
      </c>
      <c r="S35" s="6">
        <f t="shared" si="50"/>
        <v>1.3730745515955112</v>
      </c>
      <c r="T35" s="5">
        <f t="shared" si="78"/>
        <v>29909063.347000003</v>
      </c>
      <c r="U35" s="6">
        <f t="shared" si="79"/>
        <v>25.175947264903293</v>
      </c>
      <c r="V35" s="7">
        <f t="shared" si="80"/>
        <v>30036375.601999998</v>
      </c>
      <c r="W35" s="6">
        <f t="shared" si="81"/>
        <v>25.283112326572709</v>
      </c>
      <c r="X35" s="5">
        <f t="shared" si="82"/>
        <v>59945438.949000001</v>
      </c>
      <c r="Y35" s="8">
        <f t="shared" si="83"/>
        <v>50.459059591475999</v>
      </c>
      <c r="Z35" s="5"/>
      <c r="AA35" s="6">
        <f t="shared" si="69"/>
        <v>0</v>
      </c>
      <c r="AB35" s="7"/>
      <c r="AC35" s="6">
        <f t="shared" si="33"/>
        <v>0</v>
      </c>
      <c r="AD35" s="7"/>
      <c r="AE35" s="6">
        <f t="shared" si="34"/>
        <v>0</v>
      </c>
      <c r="AF35" s="7"/>
      <c r="AG35" s="8">
        <f t="shared" si="35"/>
        <v>0</v>
      </c>
      <c r="AH35" s="5">
        <f>SUM([3]idr!$F$1787)</f>
        <v>6593130</v>
      </c>
      <c r="AI35" s="6">
        <f t="shared" si="55"/>
        <v>0.83565844914974907</v>
      </c>
      <c r="AJ35" s="7">
        <f>SUM([3]idr!$J$1787)</f>
        <v>1030649.531</v>
      </c>
      <c r="AK35" s="6">
        <f t="shared" si="56"/>
        <v>15.632173656518223</v>
      </c>
      <c r="AL35" s="7">
        <f t="shared" si="84"/>
        <v>1.0000000474974513E-3</v>
      </c>
      <c r="AM35" s="6">
        <f t="shared" si="58"/>
        <v>1.5167303655433023E-8</v>
      </c>
      <c r="AN35" s="7">
        <f>SUM([3]idr!$N$1787)</f>
        <v>1030649.532</v>
      </c>
      <c r="AO35" s="8">
        <f t="shared" si="70"/>
        <v>15.632173671685528</v>
      </c>
      <c r="AP35" s="5">
        <f>SUM([3]idr!$F$1801)</f>
        <v>19266294.026999999</v>
      </c>
      <c r="AQ35" s="6">
        <f t="shared" si="60"/>
        <v>2.0645683303012015</v>
      </c>
      <c r="AR35" s="7">
        <f>SUM([3]idr!$J$1801)</f>
        <v>14928494.808</v>
      </c>
      <c r="AS35" s="6">
        <f t="shared" si="61"/>
        <v>77.485035716152993</v>
      </c>
      <c r="AT35" s="7">
        <f t="shared" si="85"/>
        <v>4239765.5889999997</v>
      </c>
      <c r="AU35" s="6">
        <f t="shared" si="63"/>
        <v>22.00612937318586</v>
      </c>
      <c r="AV35" s="7">
        <f>SUM([3]idr!$N$1801)</f>
        <v>19168260.397</v>
      </c>
      <c r="AW35" s="8">
        <f t="shared" si="71"/>
        <v>99.49116508933885</v>
      </c>
      <c r="AX35" s="5"/>
      <c r="AY35" s="6">
        <f t="shared" si="65"/>
        <v>0</v>
      </c>
      <c r="AZ35" s="7"/>
      <c r="BA35" s="6">
        <f t="shared" si="72"/>
        <v>0</v>
      </c>
      <c r="BB35" s="7"/>
      <c r="BC35" s="6">
        <f t="shared" si="73"/>
        <v>0</v>
      </c>
      <c r="BD35" s="7"/>
      <c r="BE35" s="8">
        <f t="shared" si="74"/>
        <v>0</v>
      </c>
      <c r="BF35" s="5">
        <f>SUM([3]idr!$D$432)</f>
        <v>144659577</v>
      </c>
      <c r="BG35" s="7">
        <f t="shared" si="86"/>
        <v>144659574.95000002</v>
      </c>
      <c r="BH35" s="9">
        <f t="shared" si="6"/>
        <v>1.0193288060055303</v>
      </c>
      <c r="BI35" s="5">
        <f>SUM([2]bomb!$H$320)</f>
        <v>0</v>
      </c>
      <c r="BJ35" s="7">
        <f t="shared" si="87"/>
        <v>144659574.95000002</v>
      </c>
      <c r="BK35" s="7">
        <f t="shared" si="88"/>
        <v>45868207.686000004</v>
      </c>
      <c r="BL35" s="6">
        <f t="shared" si="89"/>
        <v>31.707688690398712</v>
      </c>
      <c r="BM35" s="7">
        <f t="shared" si="90"/>
        <v>34276141.191999994</v>
      </c>
      <c r="BN35" s="6">
        <f t="shared" si="91"/>
        <v>23.694346678294309</v>
      </c>
      <c r="BO35" s="10">
        <f t="shared" si="92"/>
        <v>80144348.877999991</v>
      </c>
      <c r="BP35" s="8">
        <f t="shared" si="93"/>
        <v>55.402035368693014</v>
      </c>
    </row>
    <row r="36" spans="1:68" x14ac:dyDescent="0.2">
      <c r="A36" s="69" t="s">
        <v>52</v>
      </c>
      <c r="B36" s="5">
        <f>SUM([3]idt!$F$434)</f>
        <v>3795209.5199999996</v>
      </c>
      <c r="C36" s="6">
        <f t="shared" si="44"/>
        <v>0.11193632426282879</v>
      </c>
      <c r="D36" s="7">
        <f>SUM([3]idt!$J$434)</f>
        <v>2432189.1720000003</v>
      </c>
      <c r="E36" s="6">
        <f t="shared" si="9"/>
        <v>64.085768102731805</v>
      </c>
      <c r="F36" s="7">
        <f t="shared" si="75"/>
        <v>1350373.6809999999</v>
      </c>
      <c r="G36" s="6">
        <f t="shared" si="11"/>
        <v>35.581004787319358</v>
      </c>
      <c r="H36" s="7">
        <f>SUM([3]idt!$N$434)</f>
        <v>3782562.8530000001</v>
      </c>
      <c r="I36" s="8">
        <f t="shared" si="12"/>
        <v>99.666772890051163</v>
      </c>
      <c r="J36" s="5">
        <f>SUM([3]idt!$F$885)</f>
        <v>6208978.6600000001</v>
      </c>
      <c r="K36" s="6">
        <f t="shared" si="45"/>
        <v>0.11800509289172753</v>
      </c>
      <c r="L36" s="7">
        <f>SUM([3]idt!$J$885)</f>
        <v>122964.476</v>
      </c>
      <c r="M36" s="6">
        <f t="shared" si="46"/>
        <v>1.980429998772133</v>
      </c>
      <c r="N36" s="7">
        <f t="shared" si="76"/>
        <v>2622927.8830000004</v>
      </c>
      <c r="O36" s="6">
        <f t="shared" si="48"/>
        <v>42.244111739304969</v>
      </c>
      <c r="P36" s="7">
        <f>SUM([3]idt!$N$885)</f>
        <v>2745892.3590000002</v>
      </c>
      <c r="Q36" s="8">
        <f t="shared" si="49"/>
        <v>44.2245417380771</v>
      </c>
      <c r="R36" s="5">
        <f t="shared" si="77"/>
        <v>10004188.18</v>
      </c>
      <c r="S36" s="6">
        <f t="shared" si="50"/>
        <v>0.11562692549299779</v>
      </c>
      <c r="T36" s="5">
        <f t="shared" si="78"/>
        <v>2555153.648</v>
      </c>
      <c r="U36" s="6">
        <f t="shared" si="79"/>
        <v>25.540839516675305</v>
      </c>
      <c r="V36" s="7">
        <f t="shared" si="80"/>
        <v>3973301.5640000002</v>
      </c>
      <c r="W36" s="6">
        <f t="shared" si="81"/>
        <v>39.716381704447315</v>
      </c>
      <c r="X36" s="5">
        <f t="shared" si="82"/>
        <v>6528455.2120000003</v>
      </c>
      <c r="Y36" s="8">
        <f t="shared" si="83"/>
        <v>65.25722122112262</v>
      </c>
      <c r="Z36" s="5"/>
      <c r="AA36" s="6">
        <f t="shared" si="69"/>
        <v>0</v>
      </c>
      <c r="AB36" s="7"/>
      <c r="AC36" s="6">
        <f t="shared" si="33"/>
        <v>0</v>
      </c>
      <c r="AD36" s="7"/>
      <c r="AE36" s="6">
        <f t="shared" si="34"/>
        <v>0</v>
      </c>
      <c r="AF36" s="7"/>
      <c r="AG36" s="8">
        <f t="shared" si="35"/>
        <v>0</v>
      </c>
      <c r="AH36" s="5">
        <f>SUM([3]idt!$F$1787)</f>
        <v>0</v>
      </c>
      <c r="AI36" s="6">
        <f t="shared" si="55"/>
        <v>0</v>
      </c>
      <c r="AJ36" s="7">
        <f>SUM([3]idt!$J$1787)</f>
        <v>0</v>
      </c>
      <c r="AK36" s="6">
        <f t="shared" si="56"/>
        <v>0</v>
      </c>
      <c r="AL36" s="7">
        <f t="shared" si="84"/>
        <v>0</v>
      </c>
      <c r="AM36" s="6">
        <f t="shared" si="58"/>
        <v>0</v>
      </c>
      <c r="AN36" s="7">
        <f>SUM([3]idt!$N$1787)</f>
        <v>0</v>
      </c>
      <c r="AO36" s="8">
        <f t="shared" si="70"/>
        <v>0</v>
      </c>
      <c r="AP36" s="5">
        <f>SUM([3]idt!$F$1801)</f>
        <v>2119121.523</v>
      </c>
      <c r="AQ36" s="6">
        <f t="shared" si="60"/>
        <v>0.22708421133375087</v>
      </c>
      <c r="AR36" s="7">
        <f>SUM([3]idt!$J$1801)</f>
        <v>1641189.0969999998</v>
      </c>
      <c r="AS36" s="6">
        <f t="shared" si="61"/>
        <v>77.446672084977905</v>
      </c>
      <c r="AT36" s="7">
        <f t="shared" si="85"/>
        <v>460845.11199999996</v>
      </c>
      <c r="AU36" s="6">
        <f t="shared" si="63"/>
        <v>21.746988409970484</v>
      </c>
      <c r="AV36" s="7">
        <f>SUM([3]idt!$N$1801)</f>
        <v>2102034.2089999998</v>
      </c>
      <c r="AW36" s="8">
        <f t="shared" si="71"/>
        <v>99.193660494948404</v>
      </c>
      <c r="AX36" s="5"/>
      <c r="AY36" s="6">
        <f t="shared" si="65"/>
        <v>0</v>
      </c>
      <c r="AZ36" s="7"/>
      <c r="BA36" s="6">
        <f t="shared" si="72"/>
        <v>0</v>
      </c>
      <c r="BB36" s="7"/>
      <c r="BC36" s="6">
        <f t="shared" si="73"/>
        <v>0</v>
      </c>
      <c r="BD36" s="7"/>
      <c r="BE36" s="8">
        <f t="shared" si="74"/>
        <v>0</v>
      </c>
      <c r="BF36" s="5">
        <f>SUM([3]idt!$D$432)</f>
        <v>12368497</v>
      </c>
      <c r="BG36" s="7">
        <f t="shared" si="86"/>
        <v>12123309.703</v>
      </c>
      <c r="BH36" s="9">
        <f t="shared" si="6"/>
        <v>8.5425654047895067E-2</v>
      </c>
      <c r="BI36" s="5">
        <f>SUM([2]bomb!$H$320)</f>
        <v>0</v>
      </c>
      <c r="BJ36" s="7">
        <f t="shared" si="87"/>
        <v>12123309.703</v>
      </c>
      <c r="BK36" s="7">
        <f t="shared" si="88"/>
        <v>4196342.7450000001</v>
      </c>
      <c r="BL36" s="6">
        <f t="shared" si="89"/>
        <v>34.61383770441487</v>
      </c>
      <c r="BM36" s="7">
        <f t="shared" si="90"/>
        <v>4434146.676</v>
      </c>
      <c r="BN36" s="6">
        <f t="shared" si="91"/>
        <v>36.575380689175482</v>
      </c>
      <c r="BO36" s="10">
        <f t="shared" si="92"/>
        <v>8630489.4210000001</v>
      </c>
      <c r="BP36" s="8">
        <f t="shared" si="93"/>
        <v>71.189218393590352</v>
      </c>
    </row>
    <row r="37" spans="1:68" x14ac:dyDescent="0.2">
      <c r="A37" s="69" t="s">
        <v>53</v>
      </c>
      <c r="B37" s="5">
        <f>SUM([3]idp!$F$434)</f>
        <v>3484514.7110000011</v>
      </c>
      <c r="C37" s="6">
        <f t="shared" si="44"/>
        <v>0.10277265761841083</v>
      </c>
      <c r="D37" s="7">
        <f>SUM([3]idp!$J$434)</f>
        <v>1874349.547</v>
      </c>
      <c r="E37" s="6">
        <f t="shared" si="9"/>
        <v>53.790834662944818</v>
      </c>
      <c r="F37" s="7">
        <f t="shared" si="75"/>
        <v>1610165.1640000001</v>
      </c>
      <c r="G37" s="6">
        <f t="shared" si="11"/>
        <v>46.209165337055154</v>
      </c>
      <c r="H37" s="7">
        <f>SUM([3]idp!$N$434)</f>
        <v>3484514.7110000001</v>
      </c>
      <c r="I37" s="8">
        <f t="shared" si="12"/>
        <v>99.999999999999972</v>
      </c>
      <c r="J37" s="5">
        <f>SUM([3]idp!$F$885)</f>
        <v>7436485.2889999989</v>
      </c>
      <c r="K37" s="6">
        <f t="shared" si="45"/>
        <v>0.14133453911990254</v>
      </c>
      <c r="L37" s="7">
        <f>SUM([3]idp!$J$885)</f>
        <v>711992.35899999994</v>
      </c>
      <c r="M37" s="6">
        <f t="shared" si="46"/>
        <v>9.5743127476252052</v>
      </c>
      <c r="N37" s="7">
        <f t="shared" si="76"/>
        <v>1830599.5960000001</v>
      </c>
      <c r="O37" s="6">
        <f t="shared" si="48"/>
        <v>24.616462278326715</v>
      </c>
      <c r="P37" s="7">
        <f>SUM([3]idp!$N$885)</f>
        <v>2542591.9550000001</v>
      </c>
      <c r="Q37" s="8">
        <f t="shared" si="49"/>
        <v>34.190775025951922</v>
      </c>
      <c r="R37" s="5">
        <f t="shared" si="77"/>
        <v>10921000</v>
      </c>
      <c r="S37" s="6">
        <f t="shared" si="50"/>
        <v>0.12622330074053334</v>
      </c>
      <c r="T37" s="5">
        <f t="shared" si="78"/>
        <v>2586341.906</v>
      </c>
      <c r="U37" s="6">
        <f t="shared" si="79"/>
        <v>23.682280981595092</v>
      </c>
      <c r="V37" s="7">
        <f t="shared" si="80"/>
        <v>3440764.7600000002</v>
      </c>
      <c r="W37" s="6">
        <f t="shared" si="81"/>
        <v>31.505949638311513</v>
      </c>
      <c r="X37" s="5">
        <f t="shared" si="82"/>
        <v>6027106.6660000002</v>
      </c>
      <c r="Y37" s="8">
        <f t="shared" si="83"/>
        <v>55.188230619906605</v>
      </c>
      <c r="Z37" s="5"/>
      <c r="AA37" s="6">
        <f t="shared" si="69"/>
        <v>0</v>
      </c>
      <c r="AB37" s="7"/>
      <c r="AC37" s="6">
        <f t="shared" si="33"/>
        <v>0</v>
      </c>
      <c r="AD37" s="7"/>
      <c r="AE37" s="6">
        <f t="shared" si="34"/>
        <v>0</v>
      </c>
      <c r="AF37" s="7"/>
      <c r="AG37" s="8">
        <f t="shared" si="35"/>
        <v>0</v>
      </c>
      <c r="AH37" s="5">
        <f>SUM([3]idp!$F$1787)</f>
        <v>216442</v>
      </c>
      <c r="AI37" s="6">
        <f t="shared" si="55"/>
        <v>2.7433341379719488E-2</v>
      </c>
      <c r="AJ37" s="7">
        <f>SUM([3]idp!$J$1787)</f>
        <v>0</v>
      </c>
      <c r="AK37" s="6">
        <f t="shared" si="56"/>
        <v>0</v>
      </c>
      <c r="AL37" s="7">
        <f t="shared" si="84"/>
        <v>0</v>
      </c>
      <c r="AM37" s="6">
        <f t="shared" si="58"/>
        <v>0</v>
      </c>
      <c r="AN37" s="7">
        <f>SUM([3]idp!$N$1787)</f>
        <v>0</v>
      </c>
      <c r="AO37" s="8">
        <f t="shared" si="70"/>
        <v>0</v>
      </c>
      <c r="AP37" s="5">
        <f>SUM([3]idp!$F$1801)</f>
        <v>1975390.1370000001</v>
      </c>
      <c r="AQ37" s="6">
        <f t="shared" si="60"/>
        <v>0.21168201373466727</v>
      </c>
      <c r="AR37" s="7">
        <f>SUM([3]idp!$J$1801)</f>
        <v>1570785.9110000001</v>
      </c>
      <c r="AS37" s="6">
        <f t="shared" si="61"/>
        <v>79.517756091742598</v>
      </c>
      <c r="AT37" s="7">
        <f t="shared" si="85"/>
        <v>404604.22600000002</v>
      </c>
      <c r="AU37" s="6">
        <f t="shared" si="63"/>
        <v>20.482243908257399</v>
      </c>
      <c r="AV37" s="7">
        <f>SUM([3]idp!$N$1801)</f>
        <v>1975390.1370000001</v>
      </c>
      <c r="AW37" s="8">
        <f t="shared" si="71"/>
        <v>100</v>
      </c>
      <c r="AX37" s="5"/>
      <c r="AY37" s="6">
        <f t="shared" si="65"/>
        <v>0</v>
      </c>
      <c r="AZ37" s="7"/>
      <c r="BA37" s="6">
        <f t="shared" si="72"/>
        <v>0</v>
      </c>
      <c r="BB37" s="7"/>
      <c r="BC37" s="6">
        <f t="shared" si="73"/>
        <v>0</v>
      </c>
      <c r="BD37" s="7"/>
      <c r="BE37" s="8">
        <f t="shared" si="74"/>
        <v>0</v>
      </c>
      <c r="BF37" s="5">
        <f>SUM([3]idp!$D$432)</f>
        <v>13701273</v>
      </c>
      <c r="BG37" s="7">
        <f t="shared" si="86"/>
        <v>13112832.137</v>
      </c>
      <c r="BH37" s="9">
        <f t="shared" ref="BH37:BH67" si="94">IF(OR(BG37=0,BG$84=0),0,BG37/BG$84)*100</f>
        <v>9.2398222033896235E-2</v>
      </c>
      <c r="BI37" s="5">
        <f>SUM([2]bomb!$H$320)</f>
        <v>0</v>
      </c>
      <c r="BJ37" s="7">
        <f t="shared" si="87"/>
        <v>13112832.137</v>
      </c>
      <c r="BK37" s="7">
        <f t="shared" si="88"/>
        <v>4157127.8169999998</v>
      </c>
      <c r="BL37" s="6">
        <f t="shared" si="89"/>
        <v>31.70274562784941</v>
      </c>
      <c r="BM37" s="7">
        <f t="shared" si="90"/>
        <v>3845368.9860000005</v>
      </c>
      <c r="BN37" s="6">
        <f t="shared" si="91"/>
        <v>29.325236118516784</v>
      </c>
      <c r="BO37" s="10">
        <f t="shared" si="92"/>
        <v>8002496.8030000003</v>
      </c>
      <c r="BP37" s="8">
        <f t="shared" si="93"/>
        <v>61.027981746366201</v>
      </c>
    </row>
    <row r="38" spans="1:68" x14ac:dyDescent="0.2">
      <c r="A38" s="69" t="s">
        <v>54</v>
      </c>
      <c r="B38" s="5">
        <f>SUM([3]idi!$F$434)</f>
        <v>25914878.193000004</v>
      </c>
      <c r="C38" s="6">
        <f t="shared" si="44"/>
        <v>0.76433624898879338</v>
      </c>
      <c r="D38" s="7">
        <f>SUM([3]idi!$J$434)</f>
        <v>18338055.338999998</v>
      </c>
      <c r="E38" s="6">
        <f t="shared" si="9"/>
        <v>70.762653030541273</v>
      </c>
      <c r="F38" s="7">
        <f t="shared" si="75"/>
        <v>7555529.7860000022</v>
      </c>
      <c r="G38" s="6">
        <f t="shared" si="11"/>
        <v>29.155181551425791</v>
      </c>
      <c r="H38" s="7">
        <f>SUM([3]idi!$N$434)</f>
        <v>25893585.125</v>
      </c>
      <c r="I38" s="8">
        <f t="shared" si="12"/>
        <v>99.917834581967071</v>
      </c>
      <c r="J38" s="5">
        <f>SUM([3]idi!$F$885)</f>
        <v>54738017.045999996</v>
      </c>
      <c r="K38" s="6">
        <f t="shared" si="45"/>
        <v>1.0403264594602737</v>
      </c>
      <c r="L38" s="7">
        <f>SUM([3]idi!$J$885)</f>
        <v>2012643.6500000001</v>
      </c>
      <c r="M38" s="6">
        <f t="shared" si="46"/>
        <v>3.6768662049058918</v>
      </c>
      <c r="N38" s="7">
        <f t="shared" si="76"/>
        <v>7852143.0379999988</v>
      </c>
      <c r="O38" s="6">
        <f t="shared" si="48"/>
        <v>14.344953401218973</v>
      </c>
      <c r="P38" s="7">
        <f>SUM([3]idi!$N$885)</f>
        <v>9864786.6879999992</v>
      </c>
      <c r="Q38" s="8">
        <f t="shared" si="49"/>
        <v>18.021819606124868</v>
      </c>
      <c r="R38" s="5">
        <f t="shared" si="77"/>
        <v>80652895.238999993</v>
      </c>
      <c r="S38" s="6">
        <f t="shared" si="50"/>
        <v>0.93217421951717117</v>
      </c>
      <c r="T38" s="5">
        <f t="shared" si="78"/>
        <v>20350698.988999996</v>
      </c>
      <c r="U38" s="6">
        <f t="shared" si="79"/>
        <v>25.23244693038539</v>
      </c>
      <c r="V38" s="7">
        <f t="shared" si="80"/>
        <v>15407672.824000005</v>
      </c>
      <c r="W38" s="6">
        <f t="shared" si="81"/>
        <v>19.103682240224863</v>
      </c>
      <c r="X38" s="5">
        <f t="shared" si="82"/>
        <v>35758371.813000001</v>
      </c>
      <c r="Y38" s="8">
        <f t="shared" si="83"/>
        <v>44.336129170610249</v>
      </c>
      <c r="Z38" s="5"/>
      <c r="AA38" s="6">
        <f t="shared" si="69"/>
        <v>0</v>
      </c>
      <c r="AB38" s="7"/>
      <c r="AC38" s="6">
        <f t="shared" si="33"/>
        <v>0</v>
      </c>
      <c r="AD38" s="7"/>
      <c r="AE38" s="6">
        <f t="shared" si="34"/>
        <v>0</v>
      </c>
      <c r="AF38" s="7"/>
      <c r="AG38" s="8">
        <f t="shared" si="35"/>
        <v>0</v>
      </c>
      <c r="AH38" s="5">
        <f>SUM([3]idi!$F$1787)</f>
        <v>638741.25199999998</v>
      </c>
      <c r="AI38" s="6">
        <f t="shared" si="55"/>
        <v>8.0958440688154026E-2</v>
      </c>
      <c r="AJ38" s="7">
        <f>SUM([3]idi!$J$1787)</f>
        <v>230184.45</v>
      </c>
      <c r="AK38" s="6">
        <f t="shared" si="56"/>
        <v>36.037198048389087</v>
      </c>
      <c r="AL38" s="7">
        <f t="shared" si="84"/>
        <v>408556.80199999997</v>
      </c>
      <c r="AM38" s="6">
        <f t="shared" si="58"/>
        <v>63.962801951610913</v>
      </c>
      <c r="AN38" s="7">
        <f>SUM([3]idi!$N$1787)</f>
        <v>638741.25199999998</v>
      </c>
      <c r="AO38" s="8">
        <f t="shared" si="70"/>
        <v>100</v>
      </c>
      <c r="AP38" s="5">
        <f>SUM([3]idi!$F$1801)</f>
        <v>24814405.320000004</v>
      </c>
      <c r="AQ38" s="6">
        <f t="shared" si="60"/>
        <v>2.6591017082545259</v>
      </c>
      <c r="AR38" s="7">
        <f>SUM([3]idi!$J$1801)</f>
        <v>15205385.326000001</v>
      </c>
      <c r="AS38" s="6">
        <f t="shared" si="61"/>
        <v>61.276444589001336</v>
      </c>
      <c r="AT38" s="7">
        <f t="shared" si="85"/>
        <v>9032850.9729999974</v>
      </c>
      <c r="AU38" s="6">
        <f t="shared" si="63"/>
        <v>36.40164193545943</v>
      </c>
      <c r="AV38" s="7">
        <f>SUM([3]idi!$N$1801)</f>
        <v>24238236.298999999</v>
      </c>
      <c r="AW38" s="8">
        <f t="shared" si="71"/>
        <v>97.678086524460767</v>
      </c>
      <c r="AX38" s="5"/>
      <c r="AY38" s="6">
        <f t="shared" si="65"/>
        <v>0</v>
      </c>
      <c r="AZ38" s="7"/>
      <c r="BA38" s="6">
        <f t="shared" si="72"/>
        <v>0</v>
      </c>
      <c r="BB38" s="7"/>
      <c r="BC38" s="6">
        <f t="shared" si="73"/>
        <v>0</v>
      </c>
      <c r="BD38" s="7"/>
      <c r="BE38" s="8">
        <f t="shared" si="74"/>
        <v>0</v>
      </c>
      <c r="BF38" s="5">
        <f>SUM([3]idi!$D$432)</f>
        <v>106106042</v>
      </c>
      <c r="BG38" s="7">
        <f t="shared" si="86"/>
        <v>106106041.811</v>
      </c>
      <c r="BH38" s="9">
        <f t="shared" si="94"/>
        <v>0.74766530280876853</v>
      </c>
      <c r="BI38" s="5">
        <f>SUM([2]bomb!$H$320)</f>
        <v>0</v>
      </c>
      <c r="BJ38" s="7">
        <f t="shared" si="87"/>
        <v>106106041.811</v>
      </c>
      <c r="BK38" s="7">
        <f t="shared" si="88"/>
        <v>35786268.765000001</v>
      </c>
      <c r="BL38" s="6">
        <f t="shared" si="89"/>
        <v>33.726890716311722</v>
      </c>
      <c r="BM38" s="7">
        <f t="shared" si="90"/>
        <v>24849080.598999999</v>
      </c>
      <c r="BN38" s="6">
        <f t="shared" si="91"/>
        <v>23.419100528942639</v>
      </c>
      <c r="BO38" s="10">
        <f t="shared" si="92"/>
        <v>60635349.364</v>
      </c>
      <c r="BP38" s="8">
        <f t="shared" si="93"/>
        <v>57.145991245254365</v>
      </c>
    </row>
    <row r="39" spans="1:68" x14ac:dyDescent="0.2">
      <c r="A39" s="69" t="s">
        <v>55</v>
      </c>
      <c r="B39" s="5">
        <f>SUM([3]fga!$F$434)</f>
        <v>1743784.696</v>
      </c>
      <c r="C39" s="6">
        <f t="shared" si="44"/>
        <v>5.1431376356795795E-2</v>
      </c>
      <c r="D39" s="7">
        <f>SUM([3]fga!$J$434)</f>
        <v>1274557.446</v>
      </c>
      <c r="E39" s="6">
        <f t="shared" si="9"/>
        <v>73.091445803123392</v>
      </c>
      <c r="F39" s="7">
        <f t="shared" si="75"/>
        <v>459222.55000000005</v>
      </c>
      <c r="G39" s="6">
        <f t="shared" si="11"/>
        <v>26.334819376118666</v>
      </c>
      <c r="H39" s="7">
        <f>SUM([3]fga!$N$434)</f>
        <v>1733779.996</v>
      </c>
      <c r="I39" s="8">
        <f t="shared" si="12"/>
        <v>99.426265179242051</v>
      </c>
      <c r="J39" s="5">
        <f>SUM([3]fga!$F$885)</f>
        <v>1457215.304</v>
      </c>
      <c r="K39" s="6">
        <f t="shared" si="45"/>
        <v>2.7695187361421368E-2</v>
      </c>
      <c r="L39" s="7">
        <f>SUM([3]fga!$J$885)</f>
        <v>233160.61199999999</v>
      </c>
      <c r="M39" s="6">
        <f t="shared" si="46"/>
        <v>16.00042295465763</v>
      </c>
      <c r="N39" s="7">
        <f t="shared" si="76"/>
        <v>344078.99199999997</v>
      </c>
      <c r="O39" s="6">
        <f t="shared" si="48"/>
        <v>23.612090200776535</v>
      </c>
      <c r="P39" s="7">
        <f>SUM([3]fga!$N$885)</f>
        <v>577239.60399999993</v>
      </c>
      <c r="Q39" s="8">
        <f t="shared" si="49"/>
        <v>39.612513155434165</v>
      </c>
      <c r="R39" s="5">
        <f t="shared" si="77"/>
        <v>3201000</v>
      </c>
      <c r="S39" s="6">
        <f t="shared" si="50"/>
        <v>3.6996683973120337E-2</v>
      </c>
      <c r="T39" s="5">
        <f t="shared" si="78"/>
        <v>1507718.058</v>
      </c>
      <c r="U39" s="6">
        <f t="shared" si="79"/>
        <v>47.10147010309278</v>
      </c>
      <c r="V39" s="7">
        <f t="shared" si="80"/>
        <v>803301.54200000013</v>
      </c>
      <c r="W39" s="6">
        <f t="shared" si="81"/>
        <v>25.09533089659482</v>
      </c>
      <c r="X39" s="5">
        <f t="shared" si="82"/>
        <v>2311019.6</v>
      </c>
      <c r="Y39" s="8">
        <f t="shared" si="83"/>
        <v>72.196800999687611</v>
      </c>
      <c r="Z39" s="5"/>
      <c r="AA39" s="6">
        <f t="shared" si="69"/>
        <v>0</v>
      </c>
      <c r="AB39" s="7"/>
      <c r="AC39" s="6">
        <f t="shared" si="33"/>
        <v>0</v>
      </c>
      <c r="AD39" s="7"/>
      <c r="AE39" s="6">
        <f t="shared" si="34"/>
        <v>0</v>
      </c>
      <c r="AF39" s="7"/>
      <c r="AG39" s="8">
        <f t="shared" si="35"/>
        <v>0</v>
      </c>
      <c r="AH39" s="5">
        <f>SUM([3]fga!$F$1787)</f>
        <v>70000</v>
      </c>
      <c r="AI39" s="6">
        <f t="shared" si="55"/>
        <v>8.872279393927077E-3</v>
      </c>
      <c r="AJ39" s="7">
        <f>SUM([3]fga!$J$1787)</f>
        <v>51550.341999999997</v>
      </c>
      <c r="AK39" s="6">
        <f t="shared" si="56"/>
        <v>73.643345714285715</v>
      </c>
      <c r="AL39" s="7">
        <f t="shared" si="84"/>
        <v>0</v>
      </c>
      <c r="AM39" s="6">
        <f t="shared" si="58"/>
        <v>0</v>
      </c>
      <c r="AN39" s="7">
        <f>SUM([3]fga!$N$1787)</f>
        <v>51550.341999999997</v>
      </c>
      <c r="AO39" s="8">
        <f t="shared" si="70"/>
        <v>73.643345714285715</v>
      </c>
      <c r="AP39" s="5">
        <f>SUM([3]fga!$F$1801)</f>
        <v>513578.44299999997</v>
      </c>
      <c r="AQ39" s="6">
        <f t="shared" si="60"/>
        <v>5.5034859691088463E-2</v>
      </c>
      <c r="AR39" s="7">
        <f>SUM([3]fga!$J$1801)</f>
        <v>287364.56599999999</v>
      </c>
      <c r="AS39" s="6">
        <f t="shared" si="61"/>
        <v>55.953393277451092</v>
      </c>
      <c r="AT39" s="7">
        <f t="shared" si="85"/>
        <v>226209.59500000003</v>
      </c>
      <c r="AU39" s="6">
        <f t="shared" si="63"/>
        <v>44.045772964812706</v>
      </c>
      <c r="AV39" s="7">
        <f>SUM([3]fga!$N$1801)</f>
        <v>513574.16100000002</v>
      </c>
      <c r="AW39" s="8">
        <f t="shared" si="71"/>
        <v>99.999166242263797</v>
      </c>
      <c r="AX39" s="5"/>
      <c r="AY39" s="6">
        <f t="shared" si="65"/>
        <v>0</v>
      </c>
      <c r="AZ39" s="7"/>
      <c r="BA39" s="6">
        <f t="shared" si="72"/>
        <v>0</v>
      </c>
      <c r="BB39" s="7"/>
      <c r="BC39" s="6">
        <f t="shared" si="73"/>
        <v>0</v>
      </c>
      <c r="BD39" s="7"/>
      <c r="BE39" s="8">
        <f t="shared" si="74"/>
        <v>0</v>
      </c>
      <c r="BF39" s="5">
        <f>SUM([3]fga!$D$432)</f>
        <v>3793000</v>
      </c>
      <c r="BG39" s="7">
        <f t="shared" si="86"/>
        <v>3784578.443</v>
      </c>
      <c r="BH39" s="9">
        <f t="shared" si="94"/>
        <v>2.6667642476281578E-2</v>
      </c>
      <c r="BI39" s="5">
        <f>SUM([2]bomb!$H$320)</f>
        <v>0</v>
      </c>
      <c r="BJ39" s="7">
        <f t="shared" si="87"/>
        <v>3784578.443</v>
      </c>
      <c r="BK39" s="7">
        <f t="shared" si="88"/>
        <v>1846632.966</v>
      </c>
      <c r="BL39" s="6">
        <f t="shared" si="89"/>
        <v>48.793623749972831</v>
      </c>
      <c r="BM39" s="7">
        <f t="shared" si="90"/>
        <v>1029511.1370000001</v>
      </c>
      <c r="BN39" s="6">
        <f t="shared" si="91"/>
        <v>27.202795569059901</v>
      </c>
      <c r="BO39" s="10">
        <f t="shared" si="92"/>
        <v>2876144.1030000001</v>
      </c>
      <c r="BP39" s="8">
        <f t="shared" si="93"/>
        <v>75.996419319032725</v>
      </c>
    </row>
    <row r="40" spans="1:68" x14ac:dyDescent="0.2">
      <c r="A40" s="69" t="s">
        <v>56</v>
      </c>
      <c r="B40" s="5">
        <f>SUM([3]orq!$F$434)</f>
        <v>4665513.8130000001</v>
      </c>
      <c r="C40" s="6">
        <f t="shared" si="44"/>
        <v>0.1376051741735394</v>
      </c>
      <c r="D40" s="7">
        <f>SUM([3]orq!$J$434)</f>
        <v>2904151.4849999999</v>
      </c>
      <c r="E40" s="6">
        <f t="shared" si="9"/>
        <v>62.247195087234864</v>
      </c>
      <c r="F40" s="7">
        <f t="shared" si="75"/>
        <v>1758620.1019999995</v>
      </c>
      <c r="G40" s="6">
        <f t="shared" si="11"/>
        <v>37.694028406898632</v>
      </c>
      <c r="H40" s="7">
        <f>SUM([3]orq!$N$434)</f>
        <v>4662771.5869999994</v>
      </c>
      <c r="I40" s="8">
        <f t="shared" si="12"/>
        <v>99.941223494133496</v>
      </c>
      <c r="J40" s="5">
        <f>SUM([3]orq!$F$885)</f>
        <v>1814486.1869999999</v>
      </c>
      <c r="K40" s="6">
        <f t="shared" si="45"/>
        <v>3.4485319208311063E-2</v>
      </c>
      <c r="L40" s="7">
        <f>SUM([3]orq!$J$885)</f>
        <v>165278.01999999999</v>
      </c>
      <c r="M40" s="6">
        <f t="shared" si="46"/>
        <v>9.1088056323682558</v>
      </c>
      <c r="N40" s="7">
        <f t="shared" si="76"/>
        <v>581133.45600000001</v>
      </c>
      <c r="O40" s="6">
        <f t="shared" si="48"/>
        <v>32.027438961154239</v>
      </c>
      <c r="P40" s="7">
        <f>SUM([3]orq!$N$885)</f>
        <v>746411.47600000002</v>
      </c>
      <c r="Q40" s="8">
        <f t="shared" si="49"/>
        <v>41.136244593522498</v>
      </c>
      <c r="R40" s="5">
        <f t="shared" si="77"/>
        <v>6480000</v>
      </c>
      <c r="S40" s="6">
        <f t="shared" si="50"/>
        <v>7.4894880395445118E-2</v>
      </c>
      <c r="T40" s="5">
        <f t="shared" si="78"/>
        <v>3069429.5049999999</v>
      </c>
      <c r="U40" s="6">
        <f t="shared" si="79"/>
        <v>47.36773927469136</v>
      </c>
      <c r="V40" s="7">
        <f t="shared" si="80"/>
        <v>2339753.5579999993</v>
      </c>
      <c r="W40" s="6">
        <f t="shared" si="81"/>
        <v>36.107307993827149</v>
      </c>
      <c r="X40" s="5">
        <f t="shared" si="82"/>
        <v>5409183.0629999992</v>
      </c>
      <c r="Y40" s="8">
        <f t="shared" si="83"/>
        <v>83.475047268518509</v>
      </c>
      <c r="Z40" s="5"/>
      <c r="AA40" s="6">
        <f t="shared" si="69"/>
        <v>0</v>
      </c>
      <c r="AB40" s="7"/>
      <c r="AC40" s="6">
        <f t="shared" si="33"/>
        <v>0</v>
      </c>
      <c r="AD40" s="7"/>
      <c r="AE40" s="6">
        <f t="shared" si="34"/>
        <v>0</v>
      </c>
      <c r="AF40" s="7"/>
      <c r="AG40" s="8">
        <f t="shared" si="35"/>
        <v>0</v>
      </c>
      <c r="AH40" s="5">
        <f>SUM([3]orq!$F$1787)</f>
        <v>0</v>
      </c>
      <c r="AI40" s="6">
        <f t="shared" si="55"/>
        <v>0</v>
      </c>
      <c r="AJ40" s="7">
        <f>SUM([3]orq!$J$1787)</f>
        <v>0</v>
      </c>
      <c r="AK40" s="6">
        <f t="shared" si="56"/>
        <v>0</v>
      </c>
      <c r="AL40" s="7">
        <f t="shared" si="84"/>
        <v>0</v>
      </c>
      <c r="AM40" s="6">
        <f t="shared" si="58"/>
        <v>0</v>
      </c>
      <c r="AN40" s="7">
        <f>SUM([3]orq!$N$1787)</f>
        <v>0</v>
      </c>
      <c r="AO40" s="8">
        <f t="shared" si="70"/>
        <v>0</v>
      </c>
      <c r="AP40" s="5">
        <f>SUM([3]orq!$F$1801)</f>
        <v>0</v>
      </c>
      <c r="AQ40" s="6">
        <f t="shared" si="60"/>
        <v>0</v>
      </c>
      <c r="AR40" s="7">
        <f>SUM([3]orq!$J$1801)</f>
        <v>0</v>
      </c>
      <c r="AS40" s="6">
        <f t="shared" si="61"/>
        <v>0</v>
      </c>
      <c r="AT40" s="7">
        <f t="shared" si="85"/>
        <v>0</v>
      </c>
      <c r="AU40" s="6">
        <f t="shared" si="63"/>
        <v>0</v>
      </c>
      <c r="AV40" s="7">
        <f>SUM([3]orq!$N$1801)</f>
        <v>0</v>
      </c>
      <c r="AW40" s="8">
        <f t="shared" si="71"/>
        <v>0</v>
      </c>
      <c r="AX40" s="5"/>
      <c r="AY40" s="6">
        <f t="shared" si="65"/>
        <v>0</v>
      </c>
      <c r="AZ40" s="7"/>
      <c r="BA40" s="6">
        <f t="shared" si="72"/>
        <v>0</v>
      </c>
      <c r="BB40" s="7"/>
      <c r="BC40" s="6">
        <f t="shared" si="73"/>
        <v>0</v>
      </c>
      <c r="BD40" s="7"/>
      <c r="BE40" s="8">
        <f t="shared" si="74"/>
        <v>0</v>
      </c>
      <c r="BF40" s="5">
        <f>SUM([3]orq!$D$432)</f>
        <v>6480000</v>
      </c>
      <c r="BG40" s="7">
        <f t="shared" si="86"/>
        <v>6480000</v>
      </c>
      <c r="BH40" s="9">
        <f t="shared" si="94"/>
        <v>4.566065305527732E-2</v>
      </c>
      <c r="BI40" s="5">
        <f>SUM([2]bomb!$H$320)</f>
        <v>0</v>
      </c>
      <c r="BJ40" s="7">
        <f t="shared" si="87"/>
        <v>6480000</v>
      </c>
      <c r="BK40" s="7">
        <f t="shared" si="88"/>
        <v>3069429.5049999999</v>
      </c>
      <c r="BL40" s="6">
        <f t="shared" si="89"/>
        <v>47.36773927469136</v>
      </c>
      <c r="BM40" s="7">
        <f t="shared" si="90"/>
        <v>2339753.5579999993</v>
      </c>
      <c r="BN40" s="6">
        <f t="shared" si="91"/>
        <v>36.107307993827149</v>
      </c>
      <c r="BO40" s="10">
        <f t="shared" si="92"/>
        <v>5409183.0629999992</v>
      </c>
      <c r="BP40" s="8">
        <f t="shared" si="93"/>
        <v>83.475047268518509</v>
      </c>
    </row>
    <row r="41" spans="1:68" x14ac:dyDescent="0.2">
      <c r="A41" s="69" t="s">
        <v>57</v>
      </c>
      <c r="B41" s="5">
        <f>SUM([3]fvs!$F$434)</f>
        <v>57333950.601999983</v>
      </c>
      <c r="C41" s="6">
        <f t="shared" si="44"/>
        <v>1.6910138035948219</v>
      </c>
      <c r="D41" s="7">
        <f>SUM([3]fvs!$J$434)</f>
        <v>25174514.277000006</v>
      </c>
      <c r="E41" s="6">
        <f t="shared" si="9"/>
        <v>43.908563796268105</v>
      </c>
      <c r="F41" s="7">
        <f t="shared" si="75"/>
        <v>32074543.974999998</v>
      </c>
      <c r="G41" s="6">
        <f t="shared" si="11"/>
        <v>55.943369745536323</v>
      </c>
      <c r="H41" s="7">
        <f>SUM([3]fvs!$N$434)</f>
        <v>57249058.252000004</v>
      </c>
      <c r="I41" s="8">
        <f t="shared" si="12"/>
        <v>99.851933541804428</v>
      </c>
      <c r="J41" s="5">
        <f>SUM([3]fvs!$F$885)</f>
        <v>113724049.398</v>
      </c>
      <c r="K41" s="6">
        <f t="shared" si="45"/>
        <v>2.1613888125739509</v>
      </c>
      <c r="L41" s="7">
        <f>SUM([3]fvs!$J$885)</f>
        <v>6064567.7330000009</v>
      </c>
      <c r="M41" s="6">
        <f t="shared" si="46"/>
        <v>5.3327047050319463</v>
      </c>
      <c r="N41" s="7">
        <f t="shared" si="76"/>
        <v>32990733.572000004</v>
      </c>
      <c r="O41" s="6">
        <f t="shared" si="48"/>
        <v>29.009460836680507</v>
      </c>
      <c r="P41" s="7">
        <f>SUM([3]fvs!$N$885)</f>
        <v>39055301.305000007</v>
      </c>
      <c r="Q41" s="8">
        <f t="shared" si="49"/>
        <v>34.342165541712454</v>
      </c>
      <c r="R41" s="5">
        <f t="shared" si="77"/>
        <v>171058000</v>
      </c>
      <c r="S41" s="6">
        <f t="shared" si="50"/>
        <v>1.9770630325129706</v>
      </c>
      <c r="T41" s="5">
        <f t="shared" si="78"/>
        <v>31239082.010000005</v>
      </c>
      <c r="U41" s="6">
        <f t="shared" si="79"/>
        <v>18.262274789837367</v>
      </c>
      <c r="V41" s="7">
        <f t="shared" si="80"/>
        <v>65065277.547000006</v>
      </c>
      <c r="W41" s="6">
        <f t="shared" si="81"/>
        <v>38.036968482619933</v>
      </c>
      <c r="X41" s="5">
        <f t="shared" si="82"/>
        <v>96304359.557000011</v>
      </c>
      <c r="Y41" s="8">
        <f t="shared" si="83"/>
        <v>56.299243272457304</v>
      </c>
      <c r="Z41" s="5"/>
      <c r="AA41" s="6">
        <f t="shared" si="69"/>
        <v>0</v>
      </c>
      <c r="AB41" s="7"/>
      <c r="AC41" s="6">
        <f t="shared" si="33"/>
        <v>0</v>
      </c>
      <c r="AD41" s="7"/>
      <c r="AE41" s="6">
        <f t="shared" si="34"/>
        <v>0</v>
      </c>
      <c r="AF41" s="7"/>
      <c r="AG41" s="8">
        <f t="shared" si="35"/>
        <v>0</v>
      </c>
      <c r="AH41" s="5">
        <f>SUM([3]fvs!$F$1787)</f>
        <v>20488452</v>
      </c>
      <c r="AI41" s="6">
        <f t="shared" si="55"/>
        <v>2.5968467213294861</v>
      </c>
      <c r="AJ41" s="7">
        <f>SUM([3]fvs!$J$1787)</f>
        <v>5153482.9009999996</v>
      </c>
      <c r="AK41" s="6">
        <f t="shared" si="56"/>
        <v>25.153110156882519</v>
      </c>
      <c r="AL41" s="7">
        <f t="shared" si="84"/>
        <v>1465763.1700000009</v>
      </c>
      <c r="AM41" s="6">
        <f t="shared" si="58"/>
        <v>7.1540942673463128</v>
      </c>
      <c r="AN41" s="7">
        <f>SUM([3]fvs!$N$1787)</f>
        <v>6619246.0710000005</v>
      </c>
      <c r="AO41" s="8">
        <f t="shared" si="70"/>
        <v>32.307204424228829</v>
      </c>
      <c r="AP41" s="5">
        <f>SUM([3]fvs!$F$1801)</f>
        <v>59223209.737999998</v>
      </c>
      <c r="AQ41" s="6">
        <f t="shared" si="60"/>
        <v>6.3463353705964138</v>
      </c>
      <c r="AR41" s="7">
        <f>SUM([3]fvs!$J$1801)</f>
        <v>38038004.238000005</v>
      </c>
      <c r="AS41" s="6">
        <f t="shared" si="61"/>
        <v>64.228204459498059</v>
      </c>
      <c r="AT41" s="7">
        <f t="shared" si="85"/>
        <v>20794979.445999995</v>
      </c>
      <c r="AU41" s="6">
        <f t="shared" si="63"/>
        <v>35.112888237560512</v>
      </c>
      <c r="AV41" s="7">
        <f>SUM([3]fvs!$N$1801)</f>
        <v>58832983.684</v>
      </c>
      <c r="AW41" s="8">
        <f t="shared" si="71"/>
        <v>99.341092697058571</v>
      </c>
      <c r="AX41" s="5"/>
      <c r="AY41" s="6">
        <f t="shared" si="65"/>
        <v>0</v>
      </c>
      <c r="AZ41" s="7"/>
      <c r="BA41" s="6">
        <f t="shared" si="72"/>
        <v>0</v>
      </c>
      <c r="BB41" s="7"/>
      <c r="BC41" s="6">
        <f t="shared" si="73"/>
        <v>0</v>
      </c>
      <c r="BD41" s="7"/>
      <c r="BE41" s="8">
        <f t="shared" si="74"/>
        <v>0</v>
      </c>
      <c r="BF41" s="5">
        <f>SUM([3]fvs!$D$432)</f>
        <v>261874785</v>
      </c>
      <c r="BG41" s="7">
        <f t="shared" si="86"/>
        <v>250769661.73800001</v>
      </c>
      <c r="BH41" s="9">
        <f t="shared" si="94"/>
        <v>1.7670226113284055</v>
      </c>
      <c r="BI41" s="5">
        <f>SUM([2]bomb!$H$320)</f>
        <v>0</v>
      </c>
      <c r="BJ41" s="7">
        <f t="shared" si="87"/>
        <v>250769661.73800001</v>
      </c>
      <c r="BK41" s="7">
        <f t="shared" si="88"/>
        <v>74430569.149000019</v>
      </c>
      <c r="BL41" s="6">
        <f t="shared" si="89"/>
        <v>29.680850798755653</v>
      </c>
      <c r="BM41" s="7">
        <f t="shared" si="90"/>
        <v>87326020.163000003</v>
      </c>
      <c r="BN41" s="6">
        <f t="shared" si="91"/>
        <v>34.82319972750004</v>
      </c>
      <c r="BO41" s="10">
        <f t="shared" si="92"/>
        <v>161756589.31200004</v>
      </c>
      <c r="BP41" s="8">
        <f t="shared" si="93"/>
        <v>64.50405052625571</v>
      </c>
    </row>
    <row r="42" spans="1:68" x14ac:dyDescent="0.2">
      <c r="A42" s="69" t="s">
        <v>58</v>
      </c>
      <c r="B42" s="5">
        <f>SUM([3]jar!$F$434)</f>
        <v>6552174.7090000007</v>
      </c>
      <c r="C42" s="6">
        <f t="shared" si="44"/>
        <v>0.19325055678436695</v>
      </c>
      <c r="D42" s="7">
        <f>SUM([3]jar!$J$434)</f>
        <v>4811789.7880000006</v>
      </c>
      <c r="E42" s="6">
        <f t="shared" si="9"/>
        <v>73.438056854475732</v>
      </c>
      <c r="F42" s="7">
        <f t="shared" si="75"/>
        <v>1719100.9209999992</v>
      </c>
      <c r="G42" s="6">
        <f t="shared" si="11"/>
        <v>26.237104432497194</v>
      </c>
      <c r="H42" s="7">
        <f>SUM([3]jar!$N$434)</f>
        <v>6530890.7089999998</v>
      </c>
      <c r="I42" s="8">
        <f t="shared" si="12"/>
        <v>99.675161286972923</v>
      </c>
      <c r="J42" s="5">
        <f>SUM([3]jar!$F$885)</f>
        <v>12447825.290999999</v>
      </c>
      <c r="K42" s="6">
        <f t="shared" si="45"/>
        <v>0.23657784318499336</v>
      </c>
      <c r="L42" s="7">
        <f>SUM([3]jar!$J$885)</f>
        <v>23923.237000000001</v>
      </c>
      <c r="M42" s="6">
        <f t="shared" si="46"/>
        <v>0.192188084590944</v>
      </c>
      <c r="N42" s="7">
        <f t="shared" si="76"/>
        <v>2222729.4899999998</v>
      </c>
      <c r="O42" s="6">
        <f t="shared" si="48"/>
        <v>17.856367984270097</v>
      </c>
      <c r="P42" s="7">
        <f>SUM([3]jar!$N$885)</f>
        <v>2246652.727</v>
      </c>
      <c r="Q42" s="8">
        <f t="shared" si="49"/>
        <v>18.048556068861039</v>
      </c>
      <c r="R42" s="5">
        <f t="shared" si="77"/>
        <v>19000000</v>
      </c>
      <c r="S42" s="6">
        <f t="shared" si="50"/>
        <v>0.21959918634466929</v>
      </c>
      <c r="T42" s="5">
        <f t="shared" si="78"/>
        <v>4835713.0250000004</v>
      </c>
      <c r="U42" s="6">
        <f t="shared" si="79"/>
        <v>25.451121184210528</v>
      </c>
      <c r="V42" s="7">
        <f t="shared" si="80"/>
        <v>3941830.4110000003</v>
      </c>
      <c r="W42" s="6">
        <f t="shared" si="81"/>
        <v>20.746475847368423</v>
      </c>
      <c r="X42" s="5">
        <f t="shared" si="82"/>
        <v>8777543.4360000007</v>
      </c>
      <c r="Y42" s="8">
        <f t="shared" si="83"/>
        <v>46.197597031578951</v>
      </c>
      <c r="Z42" s="5"/>
      <c r="AA42" s="6">
        <f t="shared" si="69"/>
        <v>0</v>
      </c>
      <c r="AB42" s="7"/>
      <c r="AC42" s="6">
        <f t="shared" si="33"/>
        <v>0</v>
      </c>
      <c r="AD42" s="7"/>
      <c r="AE42" s="6">
        <f t="shared" si="34"/>
        <v>0</v>
      </c>
      <c r="AF42" s="7"/>
      <c r="AG42" s="8">
        <f t="shared" si="35"/>
        <v>0</v>
      </c>
      <c r="AH42" s="5">
        <f>SUM([3]jar!$F$1787)</f>
        <v>83022</v>
      </c>
      <c r="AI42" s="6">
        <f t="shared" si="55"/>
        <v>1.0522776854894483E-2</v>
      </c>
      <c r="AJ42" s="7">
        <f>SUM([3]jar!$J$1787)</f>
        <v>41416.419000000002</v>
      </c>
      <c r="AK42" s="6">
        <f t="shared" si="56"/>
        <v>49.886077184360772</v>
      </c>
      <c r="AL42" s="7">
        <f t="shared" si="84"/>
        <v>0</v>
      </c>
      <c r="AM42" s="6">
        <f t="shared" si="58"/>
        <v>0</v>
      </c>
      <c r="AN42" s="7">
        <f>SUM([3]jar!$N$1787)</f>
        <v>41416.419000000002</v>
      </c>
      <c r="AO42" s="8">
        <f t="shared" si="70"/>
        <v>49.886077184360772</v>
      </c>
      <c r="AP42" s="5">
        <f>SUM([3]jar!$F$1801)</f>
        <v>2798784.247</v>
      </c>
      <c r="AQ42" s="6">
        <f t="shared" si="60"/>
        <v>0.29991659587486558</v>
      </c>
      <c r="AR42" s="7">
        <f>SUM([3]jar!$J$1801)</f>
        <v>1894057.1629999999</v>
      </c>
      <c r="AS42" s="6">
        <f t="shared" si="61"/>
        <v>67.674282682926645</v>
      </c>
      <c r="AT42" s="7">
        <f t="shared" si="85"/>
        <v>892537.08400000003</v>
      </c>
      <c r="AU42" s="6">
        <f t="shared" si="63"/>
        <v>31.890171061120743</v>
      </c>
      <c r="AV42" s="7">
        <f>SUM([3]jar!$N$1801)</f>
        <v>2786594.247</v>
      </c>
      <c r="AW42" s="8">
        <f t="shared" si="71"/>
        <v>99.564453744047384</v>
      </c>
      <c r="AX42" s="5"/>
      <c r="AY42" s="6">
        <f t="shared" si="65"/>
        <v>0</v>
      </c>
      <c r="AZ42" s="7"/>
      <c r="BA42" s="6">
        <f t="shared" si="72"/>
        <v>0</v>
      </c>
      <c r="BB42" s="7"/>
      <c r="BC42" s="6">
        <f t="shared" si="73"/>
        <v>0</v>
      </c>
      <c r="BD42" s="7"/>
      <c r="BE42" s="8">
        <f t="shared" si="74"/>
        <v>0</v>
      </c>
      <c r="BF42" s="5">
        <f>SUM([3]jar!$D$432)</f>
        <v>22315264</v>
      </c>
      <c r="BG42" s="7">
        <f t="shared" si="86"/>
        <v>21881806.247000001</v>
      </c>
      <c r="BH42" s="9">
        <f t="shared" si="94"/>
        <v>0.1541878955659054</v>
      </c>
      <c r="BI42" s="5">
        <f>SUM([2]bomb!$H$320)</f>
        <v>0</v>
      </c>
      <c r="BJ42" s="7">
        <f t="shared" si="87"/>
        <v>21881806.247000001</v>
      </c>
      <c r="BK42" s="7">
        <f t="shared" si="88"/>
        <v>6771186.6069999998</v>
      </c>
      <c r="BL42" s="6">
        <f t="shared" si="89"/>
        <v>30.944367802947394</v>
      </c>
      <c r="BM42" s="7">
        <f t="shared" si="90"/>
        <v>4834367.4950000001</v>
      </c>
      <c r="BN42" s="6">
        <f t="shared" si="91"/>
        <v>22.093091586819039</v>
      </c>
      <c r="BO42" s="10">
        <f t="shared" si="92"/>
        <v>11605554.102</v>
      </c>
      <c r="BP42" s="8">
        <f t="shared" si="93"/>
        <v>53.037459389766425</v>
      </c>
    </row>
    <row r="43" spans="1:68" ht="25.5" x14ac:dyDescent="0.2">
      <c r="A43" s="69" t="s">
        <v>59</v>
      </c>
      <c r="B43" s="5">
        <f>SUM([3]ide!$F$434)</f>
        <v>1179378.3339999998</v>
      </c>
      <c r="C43" s="6">
        <f t="shared" si="44"/>
        <v>3.478471344664491E-2</v>
      </c>
      <c r="D43" s="7">
        <f>SUM([3]ide!$J$434)</f>
        <v>673945.70200000005</v>
      </c>
      <c r="E43" s="6">
        <f t="shared" si="9"/>
        <v>57.144148113543366</v>
      </c>
      <c r="F43" s="7">
        <f t="shared" si="75"/>
        <v>505432.63199999998</v>
      </c>
      <c r="G43" s="6">
        <f t="shared" si="11"/>
        <v>42.855851886456655</v>
      </c>
      <c r="H43" s="7">
        <f>SUM([3]ide!$N$434)</f>
        <v>1179378.334</v>
      </c>
      <c r="I43" s="8">
        <f t="shared" si="12"/>
        <v>100.00000000000003</v>
      </c>
      <c r="J43" s="5">
        <f>SUM([3]ide!$F$885)</f>
        <v>3727511.5020000003</v>
      </c>
      <c r="K43" s="6">
        <f t="shared" si="45"/>
        <v>7.0843429352113907E-2</v>
      </c>
      <c r="L43" s="7">
        <f>SUM([3]ide!$J$885)</f>
        <v>311098.08100000001</v>
      </c>
      <c r="M43" s="6">
        <f t="shared" si="46"/>
        <v>8.3459992231567899</v>
      </c>
      <c r="N43" s="7">
        <f t="shared" si="76"/>
        <v>1054991.2679999999</v>
      </c>
      <c r="O43" s="6">
        <f t="shared" si="48"/>
        <v>28.30283065347869</v>
      </c>
      <c r="P43" s="7">
        <f>SUM([3]ide!$N$885)</f>
        <v>1366089.3489999999</v>
      </c>
      <c r="Q43" s="8">
        <f t="shared" si="49"/>
        <v>36.648829876635475</v>
      </c>
      <c r="R43" s="5">
        <f t="shared" si="77"/>
        <v>4906889.8360000001</v>
      </c>
      <c r="S43" s="6">
        <f t="shared" si="50"/>
        <v>5.6713106077290937E-2</v>
      </c>
      <c r="T43" s="5">
        <f t="shared" si="78"/>
        <v>985043.78300000005</v>
      </c>
      <c r="U43" s="6">
        <f t="shared" si="79"/>
        <v>20.074707521923671</v>
      </c>
      <c r="V43" s="7">
        <f t="shared" si="80"/>
        <v>1560423.9000000001</v>
      </c>
      <c r="W43" s="6">
        <f t="shared" si="81"/>
        <v>31.800671141050664</v>
      </c>
      <c r="X43" s="5">
        <f t="shared" si="82"/>
        <v>2545467.6830000002</v>
      </c>
      <c r="Y43" s="8">
        <f t="shared" si="83"/>
        <v>51.875378662974327</v>
      </c>
      <c r="Z43" s="5"/>
      <c r="AA43" s="6">
        <f t="shared" si="69"/>
        <v>0</v>
      </c>
      <c r="AB43" s="7"/>
      <c r="AC43" s="6">
        <f t="shared" si="33"/>
        <v>0</v>
      </c>
      <c r="AD43" s="7"/>
      <c r="AE43" s="6">
        <f t="shared" si="34"/>
        <v>0</v>
      </c>
      <c r="AF43" s="7"/>
      <c r="AG43" s="8">
        <f t="shared" si="35"/>
        <v>0</v>
      </c>
      <c r="AH43" s="5">
        <f>SUM([3]ide!$F$1787)</f>
        <v>0</v>
      </c>
      <c r="AI43" s="6">
        <f t="shared" si="55"/>
        <v>0</v>
      </c>
      <c r="AJ43" s="7">
        <f>SUM([3]ide!$J$1787)</f>
        <v>0</v>
      </c>
      <c r="AK43" s="6">
        <f t="shared" si="56"/>
        <v>0</v>
      </c>
      <c r="AL43" s="7">
        <f t="shared" si="84"/>
        <v>0</v>
      </c>
      <c r="AM43" s="6">
        <f t="shared" si="58"/>
        <v>0</v>
      </c>
      <c r="AN43" s="7">
        <f>SUM([3]ide!$N$1787)</f>
        <v>0</v>
      </c>
      <c r="AO43" s="8">
        <f t="shared" si="70"/>
        <v>0</v>
      </c>
      <c r="AP43" s="5">
        <f>SUM([3]ide!$F$1801)</f>
        <v>197254.91399999999</v>
      </c>
      <c r="AQ43" s="6">
        <f t="shared" si="60"/>
        <v>2.1137757363713421E-2</v>
      </c>
      <c r="AR43" s="7">
        <f>SUM([3]ide!$J$1801)</f>
        <v>114854.914</v>
      </c>
      <c r="AS43" s="6">
        <f t="shared" si="61"/>
        <v>58.226642708632347</v>
      </c>
      <c r="AT43" s="7">
        <f t="shared" si="85"/>
        <v>82399.999999999985</v>
      </c>
      <c r="AU43" s="6">
        <f t="shared" si="63"/>
        <v>41.773357291367653</v>
      </c>
      <c r="AV43" s="7">
        <f>SUM([3]ide!$N$1801)</f>
        <v>197254.91399999999</v>
      </c>
      <c r="AW43" s="8">
        <f t="shared" si="71"/>
        <v>100</v>
      </c>
      <c r="AX43" s="5"/>
      <c r="AY43" s="6">
        <f t="shared" si="65"/>
        <v>0</v>
      </c>
      <c r="AZ43" s="7"/>
      <c r="BA43" s="6">
        <f t="shared" si="72"/>
        <v>0</v>
      </c>
      <c r="BB43" s="7"/>
      <c r="BC43" s="6">
        <f t="shared" si="73"/>
        <v>0</v>
      </c>
      <c r="BD43" s="7"/>
      <c r="BE43" s="8">
        <f t="shared" si="74"/>
        <v>0</v>
      </c>
      <c r="BF43" s="5">
        <f>SUM([3]ide!$D$432)</f>
        <v>5187296</v>
      </c>
      <c r="BG43" s="7">
        <f t="shared" si="86"/>
        <v>5104144.75</v>
      </c>
      <c r="BH43" s="9">
        <f t="shared" si="94"/>
        <v>3.5965830644084137E-2</v>
      </c>
      <c r="BI43" s="5">
        <f>SUM([2]bomb!$H$320)</f>
        <v>0</v>
      </c>
      <c r="BJ43" s="7">
        <f t="shared" si="87"/>
        <v>5104144.75</v>
      </c>
      <c r="BK43" s="7">
        <f t="shared" si="88"/>
        <v>1099898.6970000002</v>
      </c>
      <c r="BL43" s="6">
        <f t="shared" si="89"/>
        <v>21.549128225644466</v>
      </c>
      <c r="BM43" s="7">
        <f t="shared" si="90"/>
        <v>1642823.9000000001</v>
      </c>
      <c r="BN43" s="6">
        <f t="shared" si="91"/>
        <v>32.186075835721553</v>
      </c>
      <c r="BO43" s="10">
        <f t="shared" si="92"/>
        <v>2742722.5970000001</v>
      </c>
      <c r="BP43" s="8">
        <f t="shared" si="93"/>
        <v>53.735204061366012</v>
      </c>
    </row>
    <row r="44" spans="1:68" ht="25.5" x14ac:dyDescent="0.2">
      <c r="A44" s="69" t="s">
        <v>60</v>
      </c>
      <c r="B44" s="5">
        <f>SUM([3]com!$F$434)</f>
        <v>9821121.2300000004</v>
      </c>
      <c r="C44" s="6">
        <f t="shared" si="44"/>
        <v>0.28966522265306499</v>
      </c>
      <c r="D44" s="7">
        <f>SUM([3]com!$J$434)</f>
        <v>6642040.2069999995</v>
      </c>
      <c r="E44" s="6">
        <f t="shared" si="9"/>
        <v>67.630162090973386</v>
      </c>
      <c r="F44" s="7">
        <f t="shared" si="75"/>
        <v>3179081.023000001</v>
      </c>
      <c r="G44" s="6">
        <f t="shared" si="11"/>
        <v>32.369837909026614</v>
      </c>
      <c r="H44" s="7">
        <f>SUM([3]com!$N$434)</f>
        <v>9821121.2300000004</v>
      </c>
      <c r="I44" s="8">
        <f t="shared" si="12"/>
        <v>100</v>
      </c>
      <c r="J44" s="5">
        <f>SUM([3]com!$F$885)</f>
        <v>7325010.0360000003</v>
      </c>
      <c r="K44" s="6">
        <f t="shared" si="45"/>
        <v>0.13921588993366205</v>
      </c>
      <c r="L44" s="7">
        <f>SUM([3]com!$J$885)</f>
        <v>435979.04600000003</v>
      </c>
      <c r="M44" s="6">
        <f t="shared" si="46"/>
        <v>5.9519242138550972</v>
      </c>
      <c r="N44" s="7">
        <f t="shared" si="76"/>
        <v>3242788.3089999999</v>
      </c>
      <c r="O44" s="6">
        <f t="shared" si="48"/>
        <v>44.270086908588091</v>
      </c>
      <c r="P44" s="7">
        <f>SUM([3]com!$N$885)</f>
        <v>3678767.355</v>
      </c>
      <c r="Q44" s="8">
        <f t="shared" si="49"/>
        <v>50.222011122443192</v>
      </c>
      <c r="R44" s="5">
        <f t="shared" si="77"/>
        <v>17146131.266000003</v>
      </c>
      <c r="S44" s="6">
        <f t="shared" si="50"/>
        <v>0.19817244605118395</v>
      </c>
      <c r="T44" s="5">
        <f t="shared" si="78"/>
        <v>7078019.2529999996</v>
      </c>
      <c r="U44" s="6">
        <f t="shared" si="79"/>
        <v>41.28056144674099</v>
      </c>
      <c r="V44" s="7">
        <f t="shared" si="80"/>
        <v>6421869.3320000013</v>
      </c>
      <c r="W44" s="6">
        <f t="shared" si="81"/>
        <v>37.453751125388123</v>
      </c>
      <c r="X44" s="5">
        <f t="shared" si="82"/>
        <v>13499888.585000001</v>
      </c>
      <c r="Y44" s="8">
        <f t="shared" si="83"/>
        <v>78.734312572129113</v>
      </c>
      <c r="Z44" s="5"/>
      <c r="AA44" s="6">
        <f t="shared" si="69"/>
        <v>0</v>
      </c>
      <c r="AB44" s="7"/>
      <c r="AC44" s="6">
        <f t="shared" si="33"/>
        <v>0</v>
      </c>
      <c r="AD44" s="7"/>
      <c r="AE44" s="6">
        <f t="shared" si="34"/>
        <v>0</v>
      </c>
      <c r="AF44" s="7"/>
      <c r="AG44" s="8">
        <f t="shared" si="35"/>
        <v>0</v>
      </c>
      <c r="AH44" s="5">
        <f>SUM([3]com!$F$1787)</f>
        <v>210000</v>
      </c>
      <c r="AI44" s="6">
        <f t="shared" si="55"/>
        <v>2.6616838181781229E-2</v>
      </c>
      <c r="AJ44" s="7">
        <f>SUM([3]com!$J$1787)</f>
        <v>149228.217</v>
      </c>
      <c r="AK44" s="6">
        <f t="shared" si="56"/>
        <v>71.061055714285715</v>
      </c>
      <c r="AL44" s="7">
        <f t="shared" si="84"/>
        <v>60303.478999999992</v>
      </c>
      <c r="AM44" s="6">
        <f t="shared" si="58"/>
        <v>28.715942380952374</v>
      </c>
      <c r="AN44" s="7">
        <f>SUM([3]com!$N$1787)</f>
        <v>209531.696</v>
      </c>
      <c r="AO44" s="8">
        <f t="shared" si="70"/>
        <v>99.776998095238085</v>
      </c>
      <c r="AP44" s="5">
        <f>SUM([3]com!$F$1801)</f>
        <v>3256868.7340000002</v>
      </c>
      <c r="AQ44" s="6">
        <f t="shared" si="60"/>
        <v>0.3490047455281976</v>
      </c>
      <c r="AR44" s="7">
        <f>SUM([3]com!$J$1801)</f>
        <v>2775173.4419999998</v>
      </c>
      <c r="AS44" s="6">
        <f t="shared" si="61"/>
        <v>85.209864709272608</v>
      </c>
      <c r="AT44" s="7">
        <f t="shared" si="85"/>
        <v>438351.9879999999</v>
      </c>
      <c r="AU44" s="6">
        <f t="shared" si="63"/>
        <v>13.459307813785529</v>
      </c>
      <c r="AV44" s="7">
        <f>SUM([3]com!$N$1801)</f>
        <v>3213525.4299999997</v>
      </c>
      <c r="AW44" s="8">
        <f t="shared" si="71"/>
        <v>98.669172523058151</v>
      </c>
      <c r="AX44" s="5"/>
      <c r="AY44" s="6">
        <f t="shared" si="65"/>
        <v>0</v>
      </c>
      <c r="AZ44" s="7"/>
      <c r="BA44" s="6">
        <f t="shared" si="72"/>
        <v>0</v>
      </c>
      <c r="BB44" s="7"/>
      <c r="BC44" s="6">
        <f t="shared" si="73"/>
        <v>0</v>
      </c>
      <c r="BD44" s="7"/>
      <c r="BE44" s="8">
        <f t="shared" si="74"/>
        <v>0</v>
      </c>
      <c r="BF44" s="5">
        <f>SUM([3]com!$D$432)</f>
        <v>20613000</v>
      </c>
      <c r="BG44" s="7">
        <f t="shared" si="86"/>
        <v>20613000.000000004</v>
      </c>
      <c r="BH44" s="9">
        <f t="shared" si="94"/>
        <v>0.14524738293648634</v>
      </c>
      <c r="BI44" s="5">
        <f>SUM([2]bomb!$H$320)</f>
        <v>0</v>
      </c>
      <c r="BJ44" s="7">
        <f t="shared" si="87"/>
        <v>20613000.000000004</v>
      </c>
      <c r="BK44" s="7">
        <f t="shared" si="88"/>
        <v>10002420.912</v>
      </c>
      <c r="BL44" s="6">
        <f t="shared" si="89"/>
        <v>48.524818861883276</v>
      </c>
      <c r="BM44" s="7">
        <f t="shared" si="90"/>
        <v>6920524.7990000015</v>
      </c>
      <c r="BN44" s="6">
        <f t="shared" si="91"/>
        <v>33.573593358560132</v>
      </c>
      <c r="BO44" s="10">
        <f t="shared" si="92"/>
        <v>16922945.711000003</v>
      </c>
      <c r="BP44" s="8">
        <f t="shared" si="93"/>
        <v>82.098412220443407</v>
      </c>
    </row>
    <row r="45" spans="1:68" x14ac:dyDescent="0.2">
      <c r="A45" s="69" t="s">
        <v>61</v>
      </c>
      <c r="B45" s="5">
        <f>SUM([3]cat!$F$434)</f>
        <v>6580974.5209999997</v>
      </c>
      <c r="C45" s="6">
        <f t="shared" si="44"/>
        <v>0.19409998158627889</v>
      </c>
      <c r="D45" s="7">
        <f>SUM([3]cat!$J$434)</f>
        <v>3242005.8590000002</v>
      </c>
      <c r="E45" s="6">
        <f t="shared" si="9"/>
        <v>49.263309691516135</v>
      </c>
      <c r="F45" s="7">
        <f t="shared" si="75"/>
        <v>3338968.6619999995</v>
      </c>
      <c r="G45" s="6">
        <f t="shared" si="11"/>
        <v>50.736690308483865</v>
      </c>
      <c r="H45" s="7">
        <f>SUM([3]cat!$N$434)</f>
        <v>6580974.5209999997</v>
      </c>
      <c r="I45" s="8">
        <f t="shared" si="12"/>
        <v>100</v>
      </c>
      <c r="J45" s="5">
        <f>SUM([3]cat!$F$885)</f>
        <v>8919025.4789999984</v>
      </c>
      <c r="K45" s="6">
        <f t="shared" si="45"/>
        <v>0.16951104002555542</v>
      </c>
      <c r="L45" s="7">
        <f>SUM([3]cat!$J$885)</f>
        <v>43566.591999999997</v>
      </c>
      <c r="M45" s="6">
        <f t="shared" si="46"/>
        <v>0.48846807425966321</v>
      </c>
      <c r="N45" s="7">
        <f t="shared" si="76"/>
        <v>3890407.1609999994</v>
      </c>
      <c r="O45" s="6">
        <f t="shared" si="48"/>
        <v>43.619195506953432</v>
      </c>
      <c r="P45" s="7">
        <f>SUM([3]cat!$N$885)</f>
        <v>3933973.7529999996</v>
      </c>
      <c r="Q45" s="8">
        <f t="shared" si="49"/>
        <v>44.107663581213103</v>
      </c>
      <c r="R45" s="5">
        <f t="shared" si="77"/>
        <v>15499999.999999998</v>
      </c>
      <c r="S45" s="6">
        <f t="shared" si="50"/>
        <v>0.17914670464959861</v>
      </c>
      <c r="T45" s="5">
        <f t="shared" si="78"/>
        <v>3285572.4510000004</v>
      </c>
      <c r="U45" s="6">
        <f t="shared" si="79"/>
        <v>21.197241619354841</v>
      </c>
      <c r="V45" s="7">
        <f t="shared" si="80"/>
        <v>7229375.8229999999</v>
      </c>
      <c r="W45" s="6">
        <f t="shared" si="81"/>
        <v>46.641134341935484</v>
      </c>
      <c r="X45" s="5">
        <f t="shared" si="82"/>
        <v>10514948.274</v>
      </c>
      <c r="Y45" s="8">
        <f t="shared" si="83"/>
        <v>67.838375961290325</v>
      </c>
      <c r="Z45" s="5"/>
      <c r="AA45" s="6">
        <f t="shared" si="69"/>
        <v>0</v>
      </c>
      <c r="AB45" s="7"/>
      <c r="AC45" s="6">
        <f t="shared" si="33"/>
        <v>0</v>
      </c>
      <c r="AD45" s="7"/>
      <c r="AE45" s="6">
        <f t="shared" si="34"/>
        <v>0</v>
      </c>
      <c r="AF45" s="7"/>
      <c r="AG45" s="8">
        <f t="shared" si="35"/>
        <v>0</v>
      </c>
      <c r="AH45" s="5">
        <f>SUM([3]cat!$F$1787)</f>
        <v>298911</v>
      </c>
      <c r="AI45" s="6">
        <f t="shared" si="55"/>
        <v>3.7886027227401947E-2</v>
      </c>
      <c r="AJ45" s="7">
        <f>SUM([3]cat!$J$1787)</f>
        <v>18598.686000000002</v>
      </c>
      <c r="AK45" s="6">
        <f t="shared" si="56"/>
        <v>6.222148398687235</v>
      </c>
      <c r="AL45" s="7">
        <f t="shared" si="84"/>
        <v>0</v>
      </c>
      <c r="AM45" s="6">
        <f t="shared" si="58"/>
        <v>0</v>
      </c>
      <c r="AN45" s="7">
        <f>SUM([3]cat!$N$1787)</f>
        <v>18598.686000000002</v>
      </c>
      <c r="AO45" s="8">
        <f t="shared" si="70"/>
        <v>6.222148398687235</v>
      </c>
      <c r="AP45" s="5">
        <f>SUM([3]cat!$F$1801)</f>
        <v>4972684.4289999995</v>
      </c>
      <c r="AQ45" s="6">
        <f t="shared" si="60"/>
        <v>0.53287086630712688</v>
      </c>
      <c r="AR45" s="7">
        <f>SUM([3]cat!$J$1801)</f>
        <v>4084381.9839999997</v>
      </c>
      <c r="AS45" s="6">
        <f t="shared" si="61"/>
        <v>82.13635999462295</v>
      </c>
      <c r="AT45" s="7">
        <f t="shared" si="85"/>
        <v>888302.43500000006</v>
      </c>
      <c r="AU45" s="6">
        <f t="shared" si="63"/>
        <v>17.863639804278442</v>
      </c>
      <c r="AV45" s="7">
        <f>SUM([3]cat!$N$1801)</f>
        <v>4972684.4189999998</v>
      </c>
      <c r="AW45" s="8">
        <f t="shared" si="71"/>
        <v>99.999999798901385</v>
      </c>
      <c r="AX45" s="5"/>
      <c r="AY45" s="6">
        <f t="shared" si="65"/>
        <v>0</v>
      </c>
      <c r="AZ45" s="7"/>
      <c r="BA45" s="6">
        <f t="shared" si="72"/>
        <v>0</v>
      </c>
      <c r="BB45" s="7"/>
      <c r="BC45" s="6">
        <f t="shared" si="73"/>
        <v>0</v>
      </c>
      <c r="BD45" s="7"/>
      <c r="BE45" s="8">
        <f t="shared" si="74"/>
        <v>0</v>
      </c>
      <c r="BF45" s="5">
        <f>SUM([3]cat!$D$432)</f>
        <v>23088211.009999998</v>
      </c>
      <c r="BG45" s="7">
        <f t="shared" si="86"/>
        <v>20771595.428999998</v>
      </c>
      <c r="BH45" s="9">
        <f t="shared" si="94"/>
        <v>0.14636490930372731</v>
      </c>
      <c r="BI45" s="5">
        <f>SUM([2]bomb!$H$320)</f>
        <v>0</v>
      </c>
      <c r="BJ45" s="7">
        <f t="shared" si="87"/>
        <v>20771595.428999998</v>
      </c>
      <c r="BK45" s="7">
        <f t="shared" si="88"/>
        <v>7388553.1210000003</v>
      </c>
      <c r="BL45" s="6">
        <f t="shared" si="89"/>
        <v>35.570465187688789</v>
      </c>
      <c r="BM45" s="7">
        <f t="shared" si="90"/>
        <v>8117678.2579999994</v>
      </c>
      <c r="BN45" s="6">
        <f t="shared" si="91"/>
        <v>39.080668048572747</v>
      </c>
      <c r="BO45" s="10">
        <f t="shared" si="92"/>
        <v>15506231.379000001</v>
      </c>
      <c r="BP45" s="8">
        <f t="shared" si="93"/>
        <v>74.651133236261543</v>
      </c>
    </row>
    <row r="46" spans="1:68" ht="25.5" x14ac:dyDescent="0.2">
      <c r="A46" s="69" t="s">
        <v>62</v>
      </c>
      <c r="B46" s="5">
        <f>SUM([3]via!$F$434)</f>
        <v>14805512.84799999</v>
      </c>
      <c r="C46" s="6">
        <f t="shared" si="44"/>
        <v>0.43667541364915341</v>
      </c>
      <c r="D46" s="7">
        <f>SUM([3]via!$J$434)</f>
        <v>4999792.8209999995</v>
      </c>
      <c r="E46" s="6">
        <f t="shared" si="9"/>
        <v>33.769805020130725</v>
      </c>
      <c r="F46" s="7">
        <f t="shared" si="75"/>
        <v>9805648.6130000018</v>
      </c>
      <c r="G46" s="6">
        <f t="shared" si="11"/>
        <v>66.229712632511763</v>
      </c>
      <c r="H46" s="7">
        <f>SUM([3]via!$N$434)</f>
        <v>14805441.434</v>
      </c>
      <c r="I46" s="8">
        <f t="shared" si="12"/>
        <v>99.999517652642481</v>
      </c>
      <c r="J46" s="5">
        <f>SUM([3]via!$F$885)</f>
        <v>127316461.92300001</v>
      </c>
      <c r="K46" s="6">
        <f t="shared" si="45"/>
        <v>2.4197201727650501</v>
      </c>
      <c r="L46" s="7">
        <f>SUM([3]via!$J$885)</f>
        <v>311719.32200000004</v>
      </c>
      <c r="M46" s="6">
        <f t="shared" si="46"/>
        <v>0.24483819082918393</v>
      </c>
      <c r="N46" s="7">
        <f t="shared" si="76"/>
        <v>2595948.1839999999</v>
      </c>
      <c r="O46" s="6">
        <f t="shared" si="48"/>
        <v>2.0389729221112103</v>
      </c>
      <c r="P46" s="7">
        <f>SUM([3]via!$N$885)</f>
        <v>2907667.5060000001</v>
      </c>
      <c r="Q46" s="8">
        <f t="shared" si="49"/>
        <v>2.2838111129403944</v>
      </c>
      <c r="R46" s="5">
        <f t="shared" si="77"/>
        <v>142121974.771</v>
      </c>
      <c r="S46" s="6">
        <f t="shared" si="50"/>
        <v>1.6426247379689063</v>
      </c>
      <c r="T46" s="5">
        <f t="shared" si="78"/>
        <v>5311512.1429999992</v>
      </c>
      <c r="U46" s="6">
        <f t="shared" si="79"/>
        <v>3.7372912609456743</v>
      </c>
      <c r="V46" s="7">
        <f t="shared" si="80"/>
        <v>12401596.797000002</v>
      </c>
      <c r="W46" s="6">
        <f t="shared" si="81"/>
        <v>8.7260234154377567</v>
      </c>
      <c r="X46" s="5">
        <f t="shared" si="82"/>
        <v>17713108.940000001</v>
      </c>
      <c r="Y46" s="8">
        <f t="shared" si="83"/>
        <v>12.463314676383431</v>
      </c>
      <c r="Z46" s="5"/>
      <c r="AA46" s="6">
        <f t="shared" si="69"/>
        <v>0</v>
      </c>
      <c r="AB46" s="7"/>
      <c r="AC46" s="6">
        <f t="shared" si="33"/>
        <v>0</v>
      </c>
      <c r="AD46" s="7"/>
      <c r="AE46" s="6">
        <f t="shared" si="34"/>
        <v>0</v>
      </c>
      <c r="AF46" s="7"/>
      <c r="AG46" s="8">
        <f t="shared" si="35"/>
        <v>0</v>
      </c>
      <c r="AH46" s="5">
        <f>SUM([3]via!$F$1787)</f>
        <v>8705000</v>
      </c>
      <c r="AI46" s="6">
        <f t="shared" si="55"/>
        <v>1.1033313160590743</v>
      </c>
      <c r="AJ46" s="7">
        <f>SUM([3]via!$J$1787)</f>
        <v>4241448.4749999996</v>
      </c>
      <c r="AK46" s="6">
        <f t="shared" si="56"/>
        <v>48.724278862722571</v>
      </c>
      <c r="AL46" s="7">
        <f t="shared" si="84"/>
        <v>115588.59100000001</v>
      </c>
      <c r="AM46" s="6">
        <f t="shared" si="58"/>
        <v>1.3278413670304423</v>
      </c>
      <c r="AN46" s="7">
        <f>SUM([3]via!$N$1787)</f>
        <v>4357037.0659999996</v>
      </c>
      <c r="AO46" s="8">
        <f t="shared" si="70"/>
        <v>50.052120229753015</v>
      </c>
      <c r="AP46" s="5">
        <f>SUM([3]via!$F$1801)</f>
        <v>34935943.151000001</v>
      </c>
      <c r="AQ46" s="6">
        <f t="shared" si="60"/>
        <v>3.7437216372633619</v>
      </c>
      <c r="AR46" s="7">
        <f>SUM([3]via!$J$1801)</f>
        <v>23617117.134000003</v>
      </c>
      <c r="AS46" s="6">
        <f t="shared" si="61"/>
        <v>67.601200952045843</v>
      </c>
      <c r="AT46" s="7">
        <f t="shared" si="85"/>
        <v>11260559.476999998</v>
      </c>
      <c r="AU46" s="6">
        <f t="shared" si="63"/>
        <v>32.232017977386931</v>
      </c>
      <c r="AV46" s="7">
        <f>SUM([3]via!$N$1801)</f>
        <v>34877676.611000001</v>
      </c>
      <c r="AW46" s="8">
        <f t="shared" si="71"/>
        <v>99.833218929432761</v>
      </c>
      <c r="AX46" s="5"/>
      <c r="AY46" s="6">
        <f t="shared" si="65"/>
        <v>0</v>
      </c>
      <c r="AZ46" s="7"/>
      <c r="BA46" s="6">
        <f t="shared" si="72"/>
        <v>0</v>
      </c>
      <c r="BB46" s="7"/>
      <c r="BC46" s="6">
        <f t="shared" si="73"/>
        <v>0</v>
      </c>
      <c r="BD46" s="7"/>
      <c r="BE46" s="8">
        <f t="shared" si="74"/>
        <v>0</v>
      </c>
      <c r="BF46" s="5">
        <f>SUM([3]via!$D$432)</f>
        <v>189839363</v>
      </c>
      <c r="BG46" s="7">
        <f t="shared" si="86"/>
        <v>185762917.92199999</v>
      </c>
      <c r="BH46" s="9">
        <f t="shared" si="94"/>
        <v>1.3089592817549998</v>
      </c>
      <c r="BI46" s="5">
        <f>SUM([2]bomb!$H$320)</f>
        <v>0</v>
      </c>
      <c r="BJ46" s="7">
        <f t="shared" si="87"/>
        <v>185762917.92199999</v>
      </c>
      <c r="BK46" s="7">
        <f t="shared" si="88"/>
        <v>33170077.752000004</v>
      </c>
      <c r="BL46" s="6">
        <f t="shared" si="89"/>
        <v>17.856135187286299</v>
      </c>
      <c r="BM46" s="7">
        <f t="shared" si="90"/>
        <v>23777744.865000002</v>
      </c>
      <c r="BN46" s="6">
        <f t="shared" si="91"/>
        <v>12.800049186880258</v>
      </c>
      <c r="BO46" s="10">
        <f t="shared" si="92"/>
        <v>56947822.617000006</v>
      </c>
      <c r="BP46" s="8">
        <f t="shared" si="93"/>
        <v>30.656184374166557</v>
      </c>
    </row>
    <row r="47" spans="1:68" x14ac:dyDescent="0.2">
      <c r="A47" s="69" t="s">
        <v>63</v>
      </c>
      <c r="B47" s="5">
        <f>SUM([3]art!$F$434)</f>
        <v>12765143.594000001</v>
      </c>
      <c r="C47" s="6">
        <f t="shared" si="44"/>
        <v>0.37649653993267701</v>
      </c>
      <c r="D47" s="7">
        <f>SUM([3]art!$J$434)</f>
        <v>9209361.8390000015</v>
      </c>
      <c r="E47" s="6">
        <f t="shared" si="9"/>
        <v>72.144600420544251</v>
      </c>
      <c r="F47" s="7">
        <f t="shared" si="75"/>
        <v>3508541.9969999995</v>
      </c>
      <c r="G47" s="6">
        <f t="shared" si="11"/>
        <v>27.485331215930227</v>
      </c>
      <c r="H47" s="7">
        <f>SUM([3]art!$N$434)</f>
        <v>12717903.836000001</v>
      </c>
      <c r="I47" s="8">
        <f t="shared" si="12"/>
        <v>99.629931636474481</v>
      </c>
      <c r="J47" s="5">
        <f>SUM([3]art!$F$885)</f>
        <v>15999156.458999999</v>
      </c>
      <c r="K47" s="6">
        <f t="shared" si="45"/>
        <v>0.30407286729724037</v>
      </c>
      <c r="L47" s="7">
        <f>SUM([3]art!$J$885)</f>
        <v>2652246.1159999999</v>
      </c>
      <c r="M47" s="6">
        <f t="shared" si="46"/>
        <v>16.577412207929456</v>
      </c>
      <c r="N47" s="7">
        <f t="shared" si="76"/>
        <v>3807141.003</v>
      </c>
      <c r="O47" s="6">
        <f t="shared" si="48"/>
        <v>23.795885819082486</v>
      </c>
      <c r="P47" s="7">
        <f>SUM([3]art!$N$885)</f>
        <v>6459387.1189999999</v>
      </c>
      <c r="Q47" s="8">
        <f t="shared" si="49"/>
        <v>40.373298027011941</v>
      </c>
      <c r="R47" s="5">
        <f t="shared" si="77"/>
        <v>28764300.052999999</v>
      </c>
      <c r="S47" s="6">
        <f t="shared" si="50"/>
        <v>0.33245352039014359</v>
      </c>
      <c r="T47" s="5">
        <f t="shared" si="78"/>
        <v>11861607.955000002</v>
      </c>
      <c r="U47" s="6">
        <f t="shared" si="79"/>
        <v>41.2372556715938</v>
      </c>
      <c r="V47" s="7">
        <f t="shared" si="80"/>
        <v>7315683</v>
      </c>
      <c r="W47" s="6">
        <f t="shared" si="81"/>
        <v>25.433203611839684</v>
      </c>
      <c r="X47" s="5">
        <f t="shared" si="82"/>
        <v>19177290.955000002</v>
      </c>
      <c r="Y47" s="8">
        <f t="shared" si="83"/>
        <v>66.670459283433487</v>
      </c>
      <c r="Z47" s="5"/>
      <c r="AA47" s="6">
        <f t="shared" si="69"/>
        <v>0</v>
      </c>
      <c r="AB47" s="7"/>
      <c r="AC47" s="6">
        <f t="shared" si="33"/>
        <v>0</v>
      </c>
      <c r="AD47" s="7"/>
      <c r="AE47" s="6">
        <f t="shared" si="34"/>
        <v>0</v>
      </c>
      <c r="AF47" s="7"/>
      <c r="AG47" s="8">
        <f t="shared" si="35"/>
        <v>0</v>
      </c>
      <c r="AH47" s="5">
        <f>SUM([3]art!$F$1787)</f>
        <v>0</v>
      </c>
      <c r="AI47" s="6">
        <f t="shared" si="55"/>
        <v>0</v>
      </c>
      <c r="AJ47" s="7">
        <f>SUM([3]art!$J$1787)</f>
        <v>0</v>
      </c>
      <c r="AK47" s="6">
        <f t="shared" si="56"/>
        <v>0</v>
      </c>
      <c r="AL47" s="7">
        <f t="shared" si="84"/>
        <v>0</v>
      </c>
      <c r="AM47" s="6">
        <f t="shared" si="58"/>
        <v>0</v>
      </c>
      <c r="AN47" s="7">
        <f>SUM([3]art!$N$1787)</f>
        <v>0</v>
      </c>
      <c r="AO47" s="8">
        <f t="shared" si="70"/>
        <v>0</v>
      </c>
      <c r="AP47" s="5">
        <f>SUM([3]art!$F$1801)</f>
        <v>510328.66500000004</v>
      </c>
      <c r="AQ47" s="6">
        <f t="shared" si="60"/>
        <v>5.4686614785767966E-2</v>
      </c>
      <c r="AR47" s="7">
        <f>SUM([3]art!$J$1801)</f>
        <v>500432.88800000004</v>
      </c>
      <c r="AS47" s="6">
        <f t="shared" si="61"/>
        <v>98.060901203737004</v>
      </c>
      <c r="AT47" s="7">
        <f t="shared" si="85"/>
        <v>5182.7639999999083</v>
      </c>
      <c r="AU47" s="6">
        <f t="shared" si="63"/>
        <v>1.0155737577468646</v>
      </c>
      <c r="AV47" s="7">
        <f>SUM([3]art!$N$1801)</f>
        <v>505615.65199999994</v>
      </c>
      <c r="AW47" s="8">
        <f t="shared" si="71"/>
        <v>99.076474961483868</v>
      </c>
      <c r="AX47" s="5"/>
      <c r="AY47" s="6">
        <f t="shared" si="65"/>
        <v>0</v>
      </c>
      <c r="AZ47" s="7"/>
      <c r="BA47" s="6">
        <f t="shared" si="72"/>
        <v>0</v>
      </c>
      <c r="BB47" s="7"/>
      <c r="BC47" s="6">
        <f t="shared" si="73"/>
        <v>0</v>
      </c>
      <c r="BD47" s="7"/>
      <c r="BE47" s="8">
        <f t="shared" si="74"/>
        <v>0</v>
      </c>
      <c r="BF47" s="5">
        <f>SUM([3]art!$D$432)</f>
        <v>28649966.002999999</v>
      </c>
      <c r="BG47" s="7">
        <f t="shared" si="86"/>
        <v>29274628.717999998</v>
      </c>
      <c r="BH47" s="9">
        <f t="shared" si="94"/>
        <v>0.20628065821213823</v>
      </c>
      <c r="BI47" s="5">
        <f>SUM([2]bomb!$H$320)</f>
        <v>0</v>
      </c>
      <c r="BJ47" s="7">
        <f t="shared" si="87"/>
        <v>29274628.717999998</v>
      </c>
      <c r="BK47" s="7">
        <f t="shared" si="88"/>
        <v>12362040.843000002</v>
      </c>
      <c r="BL47" s="6">
        <f t="shared" si="89"/>
        <v>42.22783134871662</v>
      </c>
      <c r="BM47" s="7">
        <f t="shared" si="90"/>
        <v>7320865.7639999995</v>
      </c>
      <c r="BN47" s="6">
        <f t="shared" si="91"/>
        <v>25.007544363828742</v>
      </c>
      <c r="BO47" s="10">
        <f t="shared" si="92"/>
        <v>19682906.607000001</v>
      </c>
      <c r="BP47" s="8">
        <f t="shared" si="93"/>
        <v>67.235375712545363</v>
      </c>
    </row>
    <row r="48" spans="1:68" s="23" customFormat="1" x14ac:dyDescent="0.2">
      <c r="A48" s="69" t="s">
        <v>64</v>
      </c>
      <c r="B48" s="5">
        <f>SUM([3]ues!$F$434)</f>
        <v>5482253.1140000001</v>
      </c>
      <c r="C48" s="19">
        <f t="shared" si="44"/>
        <v>0.16169417235747419</v>
      </c>
      <c r="D48" s="7">
        <f>SUM([3]ues!$J$434)</f>
        <v>3824701.1629999997</v>
      </c>
      <c r="E48" s="19">
        <f t="shared" si="9"/>
        <v>69.765132755962711</v>
      </c>
      <c r="F48" s="7">
        <f t="shared" si="75"/>
        <v>1657551.9510000004</v>
      </c>
      <c r="G48" s="19">
        <f t="shared" si="11"/>
        <v>30.234867244037289</v>
      </c>
      <c r="H48" s="7">
        <f>SUM([3]ues!$N$434)</f>
        <v>5482253.1140000001</v>
      </c>
      <c r="I48" s="21">
        <f t="shared" si="12"/>
        <v>100</v>
      </c>
      <c r="J48" s="5">
        <f>SUM([3]ues!$F$885)</f>
        <v>16006898.164000001</v>
      </c>
      <c r="K48" s="19">
        <f t="shared" si="45"/>
        <v>0.30422000270673227</v>
      </c>
      <c r="L48" s="7">
        <f>SUM([3]ues!$J$885)</f>
        <v>259172.90100000001</v>
      </c>
      <c r="M48" s="19">
        <f t="shared" si="46"/>
        <v>1.6191325661263201</v>
      </c>
      <c r="N48" s="7">
        <f t="shared" si="76"/>
        <v>1447123.736</v>
      </c>
      <c r="O48" s="19">
        <f t="shared" si="48"/>
        <v>9.040625617614193</v>
      </c>
      <c r="P48" s="7">
        <f>SUM([3]ues!$N$885)</f>
        <v>1706296.6370000001</v>
      </c>
      <c r="Q48" s="21">
        <f t="shared" si="49"/>
        <v>10.659758183740514</v>
      </c>
      <c r="R48" s="5">
        <f t="shared" si="77"/>
        <v>21489151.278000001</v>
      </c>
      <c r="S48" s="6">
        <f t="shared" si="50"/>
        <v>0.24836842820454264</v>
      </c>
      <c r="T48" s="5">
        <f t="shared" si="78"/>
        <v>4083874.0639999998</v>
      </c>
      <c r="U48" s="6">
        <f t="shared" si="79"/>
        <v>19.004352527319014</v>
      </c>
      <c r="V48" s="7">
        <f t="shared" si="80"/>
        <v>3104675.6870000004</v>
      </c>
      <c r="W48" s="6">
        <f t="shared" si="81"/>
        <v>14.44764219319579</v>
      </c>
      <c r="X48" s="5">
        <f t="shared" si="82"/>
        <v>7188549.7510000002</v>
      </c>
      <c r="Y48" s="8">
        <f t="shared" si="83"/>
        <v>33.451994720514804</v>
      </c>
      <c r="Z48" s="5"/>
      <c r="AA48" s="19">
        <f t="shared" si="69"/>
        <v>0</v>
      </c>
      <c r="AB48" s="7"/>
      <c r="AC48" s="19">
        <f t="shared" si="33"/>
        <v>0</v>
      </c>
      <c r="AD48" s="7"/>
      <c r="AE48" s="19">
        <f t="shared" si="34"/>
        <v>0</v>
      </c>
      <c r="AF48" s="7"/>
      <c r="AG48" s="21">
        <f t="shared" si="35"/>
        <v>0</v>
      </c>
      <c r="AH48" s="5">
        <f>SUM([3]ues!$F$1787)</f>
        <v>3272739</v>
      </c>
      <c r="AI48" s="19">
        <f t="shared" si="55"/>
        <v>0.41480935416287873</v>
      </c>
      <c r="AJ48" s="7">
        <f>SUM([3]ues!$J$1787)</f>
        <v>439216.33199999999</v>
      </c>
      <c r="AK48" s="19">
        <f t="shared" si="56"/>
        <v>13.420450943384118</v>
      </c>
      <c r="AL48" s="7">
        <f t="shared" si="84"/>
        <v>1585534.4610000001</v>
      </c>
      <c r="AM48" s="19">
        <f t="shared" si="58"/>
        <v>48.446712707612797</v>
      </c>
      <c r="AN48" s="7">
        <f>SUM([3]ues!$N$1787)</f>
        <v>2024750.7930000001</v>
      </c>
      <c r="AO48" s="21">
        <f t="shared" si="70"/>
        <v>61.867163650996915</v>
      </c>
      <c r="AP48" s="5">
        <f>SUM([3]ues!$F$1801)</f>
        <v>4658381.5539999995</v>
      </c>
      <c r="AQ48" s="19">
        <f t="shared" si="60"/>
        <v>0.49919029645086688</v>
      </c>
      <c r="AR48" s="7">
        <f>SUM([3]ues!$J$1801)</f>
        <v>2385155.2970000003</v>
      </c>
      <c r="AS48" s="19">
        <f t="shared" si="61"/>
        <v>51.201372608732441</v>
      </c>
      <c r="AT48" s="7">
        <f t="shared" si="85"/>
        <v>2271656.966</v>
      </c>
      <c r="AU48" s="19">
        <f t="shared" si="63"/>
        <v>48.764939918873814</v>
      </c>
      <c r="AV48" s="7">
        <f>SUM([3]ues!$N$1801)</f>
        <v>4656812.2630000003</v>
      </c>
      <c r="AW48" s="21">
        <f t="shared" si="71"/>
        <v>99.966312527606249</v>
      </c>
      <c r="AX48" s="5"/>
      <c r="AY48" s="19">
        <f t="shared" si="65"/>
        <v>0</v>
      </c>
      <c r="AZ48" s="7"/>
      <c r="BA48" s="19">
        <f t="shared" si="72"/>
        <v>0</v>
      </c>
      <c r="BB48" s="7"/>
      <c r="BC48" s="19">
        <f t="shared" si="73"/>
        <v>0</v>
      </c>
      <c r="BD48" s="7"/>
      <c r="BE48" s="21">
        <f t="shared" si="74"/>
        <v>0</v>
      </c>
      <c r="BF48" s="5">
        <f>SUM([3]ues!$D$432)</f>
        <v>29611306</v>
      </c>
      <c r="BG48" s="7">
        <f t="shared" si="86"/>
        <v>29420271.832000002</v>
      </c>
      <c r="BH48" s="9">
        <f t="shared" si="94"/>
        <v>0.20730691742483026</v>
      </c>
      <c r="BI48" s="5">
        <f>SUM([2]bomb!$H$320)</f>
        <v>0</v>
      </c>
      <c r="BJ48" s="7">
        <f t="shared" si="87"/>
        <v>29420271.832000002</v>
      </c>
      <c r="BK48" s="7">
        <f t="shared" si="88"/>
        <v>6908245.693</v>
      </c>
      <c r="BL48" s="6">
        <f t="shared" si="89"/>
        <v>23.481243587579641</v>
      </c>
      <c r="BM48" s="7">
        <f t="shared" si="90"/>
        <v>6961867.1140000001</v>
      </c>
      <c r="BN48" s="6">
        <f t="shared" si="91"/>
        <v>23.663503701647237</v>
      </c>
      <c r="BO48" s="10">
        <f t="shared" si="92"/>
        <v>13870112.807</v>
      </c>
      <c r="BP48" s="21">
        <f>IF(OR(BO48=0,BG48=0),0,BO48/BG48)*100</f>
        <v>47.144747289226878</v>
      </c>
    </row>
    <row r="49" spans="1:70" s="16" customFormat="1" ht="15.75" x14ac:dyDescent="0.25">
      <c r="A49" s="243" t="s">
        <v>65</v>
      </c>
      <c r="B49" s="11">
        <f>SUM(B29:B48)</f>
        <v>1049234926.8940001</v>
      </c>
      <c r="C49" s="12">
        <f t="shared" si="44"/>
        <v>30.946249577465291</v>
      </c>
      <c r="D49" s="13">
        <f>SUM(D29:D48)</f>
        <v>747435946.76999986</v>
      </c>
      <c r="E49" s="12">
        <f t="shared" si="9"/>
        <v>71.23628156209007</v>
      </c>
      <c r="F49" s="13">
        <f t="shared" si="75"/>
        <v>301282062.85600019</v>
      </c>
      <c r="G49" s="12">
        <f t="shared" si="11"/>
        <v>28.714452324597222</v>
      </c>
      <c r="H49" s="13">
        <f>SUM(H29:H48)</f>
        <v>1048718009.626</v>
      </c>
      <c r="I49" s="14">
        <f t="shared" si="12"/>
        <v>99.950733886687303</v>
      </c>
      <c r="J49" s="11">
        <f>SUM(J29:J48)</f>
        <v>2210799573.1719999</v>
      </c>
      <c r="K49" s="12">
        <f t="shared" si="45"/>
        <v>42.017475543578925</v>
      </c>
      <c r="L49" s="13">
        <f>SUM(L29:L48)</f>
        <v>183165671.08500001</v>
      </c>
      <c r="M49" s="12">
        <f t="shared" si="46"/>
        <v>8.2850419055490612</v>
      </c>
      <c r="N49" s="13">
        <f t="shared" si="76"/>
        <v>247193998.93000016</v>
      </c>
      <c r="O49" s="12">
        <f t="shared" si="48"/>
        <v>11.181203485367622</v>
      </c>
      <c r="P49" s="13">
        <f>SUM(P29:P48)</f>
        <v>430359670.01500016</v>
      </c>
      <c r="Q49" s="14">
        <f t="shared" si="49"/>
        <v>19.466245390916683</v>
      </c>
      <c r="R49" s="11">
        <f>SUM(R29:R48)</f>
        <v>3260034500.065999</v>
      </c>
      <c r="S49" s="12">
        <f t="shared" si="50"/>
        <v>37.6789959826339</v>
      </c>
      <c r="T49" s="13">
        <f>SUM(T29:T48)</f>
        <v>930601617.85500002</v>
      </c>
      <c r="U49" s="12">
        <f t="shared" si="79"/>
        <v>28.545759802117431</v>
      </c>
      <c r="V49" s="13">
        <f t="shared" si="80"/>
        <v>548476061.78599954</v>
      </c>
      <c r="W49" s="12">
        <f t="shared" si="81"/>
        <v>16.824241024900065</v>
      </c>
      <c r="X49" s="13">
        <f>SUM(X29:X48)</f>
        <v>1479077679.6409996</v>
      </c>
      <c r="Y49" s="14">
        <f t="shared" si="83"/>
        <v>45.370000827017499</v>
      </c>
      <c r="Z49" s="11">
        <f>SUM(Z29:Z48)</f>
        <v>3468596</v>
      </c>
      <c r="AA49" s="12">
        <f t="shared" si="69"/>
        <v>8.8935448807600639E-2</v>
      </c>
      <c r="AB49" s="13">
        <f>SUM(AB29:AB48)</f>
        <v>1339086.9170000001</v>
      </c>
      <c r="AC49" s="12">
        <f t="shared" si="33"/>
        <v>38.606021485350276</v>
      </c>
      <c r="AD49" s="13">
        <f>SUM(AF49-AB49)</f>
        <v>228550.37099999981</v>
      </c>
      <c r="AE49" s="12">
        <f t="shared" si="34"/>
        <v>6.5891320580430763</v>
      </c>
      <c r="AF49" s="13">
        <f>SUM(AF29:AF48)</f>
        <v>1567637.2879999999</v>
      </c>
      <c r="AG49" s="14">
        <f t="shared" si="35"/>
        <v>45.195153543393346</v>
      </c>
      <c r="AH49" s="11">
        <f>SUM(AH29:AH48)</f>
        <v>207916782.252</v>
      </c>
      <c r="AI49" s="12">
        <f t="shared" si="55"/>
        <v>26.352796897514896</v>
      </c>
      <c r="AJ49" s="13">
        <f>SUM(AJ29:AJ48)</f>
        <v>53338267.056000017</v>
      </c>
      <c r="AK49" s="12">
        <f t="shared" si="56"/>
        <v>25.653661276535527</v>
      </c>
      <c r="AL49" s="13">
        <f t="shared" si="84"/>
        <v>6183166.4699999765</v>
      </c>
      <c r="AM49" s="12">
        <f t="shared" si="58"/>
        <v>2.9738659876458811</v>
      </c>
      <c r="AN49" s="13">
        <f>SUM(AN29:AN48)</f>
        <v>59521433.525999993</v>
      </c>
      <c r="AO49" s="14">
        <f t="shared" si="70"/>
        <v>28.627527264181406</v>
      </c>
      <c r="AP49" s="11">
        <f>SUM(AP29:AP48)</f>
        <v>581918540.84600008</v>
      </c>
      <c r="AQ49" s="12">
        <f t="shared" si="60"/>
        <v>62.358157129859414</v>
      </c>
      <c r="AR49" s="13">
        <f>SUM(AR29:AR48)</f>
        <v>328342488.37199998</v>
      </c>
      <c r="AS49" s="12">
        <f t="shared" si="61"/>
        <v>56.42413247301792</v>
      </c>
      <c r="AT49" s="13">
        <f t="shared" si="85"/>
        <v>226553310.33200002</v>
      </c>
      <c r="AU49" s="12">
        <f t="shared" si="63"/>
        <v>38.932134728450848</v>
      </c>
      <c r="AV49" s="13">
        <f>SUM(AV29:AV48)</f>
        <v>554895798.704</v>
      </c>
      <c r="AW49" s="14">
        <f t="shared" si="71"/>
        <v>95.356267201468768</v>
      </c>
      <c r="AX49" s="11"/>
      <c r="AY49" s="12">
        <f t="shared" si="65"/>
        <v>0</v>
      </c>
      <c r="AZ49" s="13"/>
      <c r="BA49" s="12">
        <f t="shared" si="72"/>
        <v>0</v>
      </c>
      <c r="BB49" s="13"/>
      <c r="BC49" s="12">
        <f t="shared" si="73"/>
        <v>0</v>
      </c>
      <c r="BD49" s="13"/>
      <c r="BE49" s="14">
        <f t="shared" si="74"/>
        <v>0</v>
      </c>
      <c r="BF49" s="11">
        <f>SUM(BF29:BF48)</f>
        <v>4072044055.914</v>
      </c>
      <c r="BG49" s="11">
        <f>SUM(BG29:BG48)</f>
        <v>4053338419.1639991</v>
      </c>
      <c r="BH49" s="15">
        <f t="shared" si="94"/>
        <v>28.561431986585429</v>
      </c>
      <c r="BI49" s="11">
        <f>SUM([4]con!$H$320)</f>
        <v>0</v>
      </c>
      <c r="BJ49" s="13">
        <f>SUM(BG49-BI49)</f>
        <v>4053338419.1639991</v>
      </c>
      <c r="BK49" s="11">
        <f>SUM(BK29:BK48)</f>
        <v>1313621460.2000003</v>
      </c>
      <c r="BL49" s="12">
        <f t="shared" si="36"/>
        <v>32.408383518860845</v>
      </c>
      <c r="BM49" s="11">
        <f>SUM(BM29:BM48)</f>
        <v>781441088.95899987</v>
      </c>
      <c r="BN49" s="12">
        <f t="shared" ref="BN49:BN84" si="95">IF(OR(BM49=0,BG49=0),0,BM49/BG49)*100</f>
        <v>19.278950044348186</v>
      </c>
      <c r="BO49" s="24">
        <f>SUM(BK49+BM49)</f>
        <v>2095062549.1590002</v>
      </c>
      <c r="BP49" s="14">
        <f>IF(OR(BO49=0,BG49=0),0,BO49/BG49)*100</f>
        <v>51.687333563209037</v>
      </c>
    </row>
    <row r="50" spans="1:70" x14ac:dyDescent="0.2">
      <c r="A50" s="244" t="s">
        <v>66</v>
      </c>
      <c r="B50" s="5">
        <f>SUM([5]cont!$F$434)</f>
        <v>0</v>
      </c>
      <c r="C50" s="6">
        <f t="shared" si="44"/>
        <v>0</v>
      </c>
      <c r="D50" s="7">
        <f>SUM([5]cont!$J$434)</f>
        <v>0</v>
      </c>
      <c r="E50" s="6">
        <f t="shared" si="9"/>
        <v>0</v>
      </c>
      <c r="F50" s="7">
        <f t="shared" si="75"/>
        <v>0</v>
      </c>
      <c r="G50" s="6">
        <f t="shared" si="11"/>
        <v>0</v>
      </c>
      <c r="H50" s="7">
        <f>SUM([5]cont!$N$434)</f>
        <v>0</v>
      </c>
      <c r="I50" s="8">
        <f t="shared" si="12"/>
        <v>0</v>
      </c>
      <c r="J50" s="5">
        <f>SUM([5]cont!$F$885)</f>
        <v>1680000</v>
      </c>
      <c r="K50" s="6">
        <f t="shared" si="45"/>
        <v>3.1929334422628255E-2</v>
      </c>
      <c r="L50" s="7">
        <f>SUM([5]cont!$J$885)</f>
        <v>0</v>
      </c>
      <c r="M50" s="6">
        <f t="shared" si="46"/>
        <v>0</v>
      </c>
      <c r="N50" s="7">
        <f t="shared" si="76"/>
        <v>0</v>
      </c>
      <c r="O50" s="6">
        <f t="shared" si="48"/>
        <v>0</v>
      </c>
      <c r="P50" s="7">
        <f>SUM([5]cont!$N$885)</f>
        <v>0</v>
      </c>
      <c r="Q50" s="8">
        <f t="shared" si="49"/>
        <v>0</v>
      </c>
      <c r="R50" s="5">
        <f>SUM(B50+J50)</f>
        <v>1680000</v>
      </c>
      <c r="S50" s="6">
        <f t="shared" si="50"/>
        <v>1.9417191213633916E-2</v>
      </c>
      <c r="T50" s="5">
        <f>SUM(D50+L50)</f>
        <v>0</v>
      </c>
      <c r="U50" s="6">
        <f>IF(OR(T50=0,R50=0),0,T50/R50)*100</f>
        <v>0</v>
      </c>
      <c r="V50" s="7">
        <f>SUM(X50-T50)</f>
        <v>0</v>
      </c>
      <c r="W50" s="6">
        <f>IF(OR(V50=0,R50=0),0,V50/R50)*100</f>
        <v>0</v>
      </c>
      <c r="X50" s="5">
        <f>SUM(H50+P50)</f>
        <v>0</v>
      </c>
      <c r="Y50" s="8">
        <f>IF(OR(X50=0,R50=0),0,X50/R50)*100</f>
        <v>0</v>
      </c>
      <c r="Z50" s="5"/>
      <c r="AA50" s="6">
        <f t="shared" si="69"/>
        <v>0</v>
      </c>
      <c r="AB50" s="5"/>
      <c r="AC50" s="6">
        <f t="shared" si="33"/>
        <v>0</v>
      </c>
      <c r="AD50" s="7"/>
      <c r="AE50" s="6">
        <f t="shared" si="34"/>
        <v>0</v>
      </c>
      <c r="AF50" s="5"/>
      <c r="AG50" s="8">
        <f t="shared" si="35"/>
        <v>0</v>
      </c>
      <c r="AH50" s="5">
        <f>SUM([5]cont!$F$1787)</f>
        <v>0</v>
      </c>
      <c r="AI50" s="6">
        <f t="shared" si="55"/>
        <v>0</v>
      </c>
      <c r="AJ50" s="7">
        <f>SUM([5]cont!$J$1787)</f>
        <v>0</v>
      </c>
      <c r="AK50" s="6">
        <f t="shared" si="56"/>
        <v>0</v>
      </c>
      <c r="AL50" s="7">
        <f t="shared" si="84"/>
        <v>0</v>
      </c>
      <c r="AM50" s="6">
        <f t="shared" si="58"/>
        <v>0</v>
      </c>
      <c r="AN50" s="7">
        <f>SUM([5]cont!$N$1787)</f>
        <v>0</v>
      </c>
      <c r="AO50" s="8">
        <f t="shared" si="70"/>
        <v>0</v>
      </c>
      <c r="AP50" s="5">
        <f>SUM([5]cont!$F$1801)</f>
        <v>610917.96200000006</v>
      </c>
      <c r="AQ50" s="6">
        <f t="shared" si="60"/>
        <v>6.5465723454120356E-2</v>
      </c>
      <c r="AR50" s="7">
        <f>SUM([5]cont!$J$1801)</f>
        <v>578053.22399999993</v>
      </c>
      <c r="AS50" s="6">
        <f t="shared" si="61"/>
        <v>94.620433504294283</v>
      </c>
      <c r="AT50" s="7">
        <f t="shared" si="85"/>
        <v>32864.7570000001</v>
      </c>
      <c r="AU50" s="6">
        <f t="shared" si="63"/>
        <v>5.3795696057795883</v>
      </c>
      <c r="AV50" s="7">
        <f>SUM([5]cont!$N$1801)</f>
        <v>610917.98100000003</v>
      </c>
      <c r="AW50" s="8">
        <f t="shared" si="71"/>
        <v>100.00000311007389</v>
      </c>
      <c r="AX50" s="5"/>
      <c r="AY50" s="6">
        <f t="shared" si="65"/>
        <v>0</v>
      </c>
      <c r="AZ50" s="7"/>
      <c r="BA50" s="6">
        <f t="shared" si="72"/>
        <v>0</v>
      </c>
      <c r="BB50" s="7"/>
      <c r="BC50" s="6">
        <f t="shared" si="73"/>
        <v>0</v>
      </c>
      <c r="BD50" s="7"/>
      <c r="BE50" s="8">
        <f t="shared" si="74"/>
        <v>0</v>
      </c>
      <c r="BF50" s="5">
        <f>SUM([5]cont!$D$432)</f>
        <v>2635999.9810000001</v>
      </c>
      <c r="BG50" s="7">
        <f>SUM(R50+Z50+AH50+AP50)</f>
        <v>2290917.9620000003</v>
      </c>
      <c r="BH50" s="9">
        <f t="shared" si="94"/>
        <v>1.6142717629781637E-2</v>
      </c>
      <c r="BI50" s="5">
        <f>+BI49</f>
        <v>0</v>
      </c>
      <c r="BJ50" s="7">
        <f>SUM(BJ49)</f>
        <v>4053338419.1639991</v>
      </c>
      <c r="BK50" s="7">
        <f>SUM(T50+AB50+AJ50+AR50)</f>
        <v>578053.22399999993</v>
      </c>
      <c r="BL50" s="6">
        <f t="shared" si="36"/>
        <v>25.232384292598248</v>
      </c>
      <c r="BM50" s="7">
        <f t="shared" si="90"/>
        <v>32864.7570000001</v>
      </c>
      <c r="BN50" s="6">
        <f>IF(OR(BM50=0,BG50=0),0,BM50/BG50)*100</f>
        <v>1.4345671711137467</v>
      </c>
      <c r="BO50" s="10">
        <f t="shared" si="92"/>
        <v>610917.98100000003</v>
      </c>
      <c r="BP50" s="8">
        <f>IF(OR(BO50=0,BG50=0),0,BO50/BG50)*100</f>
        <v>26.666951463711992</v>
      </c>
    </row>
    <row r="51" spans="1:70" x14ac:dyDescent="0.2">
      <c r="A51" s="244" t="s">
        <v>67</v>
      </c>
      <c r="B51" s="5">
        <f>SUM([5]uni!$F$434)</f>
        <v>2361387.8180000037</v>
      </c>
      <c r="C51" s="6">
        <f t="shared" ref="C51:C67" si="96">IF(OR(B51=0,B$84=0),0,B51/B$84)*100</f>
        <v>6.9647030318880032E-2</v>
      </c>
      <c r="D51" s="7">
        <f>SUM([5]uni!$J$434)</f>
        <v>1419668.0279999999</v>
      </c>
      <c r="E51" s="6">
        <f t="shared" si="9"/>
        <v>60.120070798129177</v>
      </c>
      <c r="F51" s="7">
        <f t="shared" si="75"/>
        <v>941580.75</v>
      </c>
      <c r="G51" s="6">
        <f t="shared" si="11"/>
        <v>39.874041138972224</v>
      </c>
      <c r="H51" s="7">
        <f>SUM([5]uni!$N$434)</f>
        <v>2361248.7779999999</v>
      </c>
      <c r="I51" s="8">
        <f t="shared" si="12"/>
        <v>99.994111937101394</v>
      </c>
      <c r="J51" s="5">
        <f>SUM([5]uni!$F$885)</f>
        <v>63210333.201999992</v>
      </c>
      <c r="K51" s="6">
        <f t="shared" ref="K51:K67" si="97">IF(OR(J51=0,J$84=0),0,J51/J$84)*100</f>
        <v>1.2013475403407263</v>
      </c>
      <c r="L51" s="7">
        <f>SUM([5]uni!$J$885)</f>
        <v>108037.66500000001</v>
      </c>
      <c r="M51" s="6">
        <f t="shared" si="46"/>
        <v>0.17091772741451339</v>
      </c>
      <c r="N51" s="7">
        <f t="shared" si="76"/>
        <v>837649.81599999999</v>
      </c>
      <c r="O51" s="6">
        <f t="shared" si="48"/>
        <v>1.325178611736058</v>
      </c>
      <c r="P51" s="7">
        <f>SUM([5]uni!$N$885)</f>
        <v>945687.48100000003</v>
      </c>
      <c r="Q51" s="8">
        <f t="shared" si="49"/>
        <v>1.4960963391505715</v>
      </c>
      <c r="R51" s="5">
        <f>SUM(B51+J51)</f>
        <v>65571721.019999996</v>
      </c>
      <c r="S51" s="6">
        <f t="shared" ref="S51:S82" si="98">IF(OR(R51=0,R$84=0),0,R51/R$84)*100</f>
        <v>0.75786824122166563</v>
      </c>
      <c r="T51" s="5">
        <f>SUM(D51+L51)</f>
        <v>1527705.693</v>
      </c>
      <c r="U51" s="6">
        <f>IF(OR(T51=0,R51=0),0,T51/R51)*100</f>
        <v>2.3298239991810421</v>
      </c>
      <c r="V51" s="7">
        <f>SUM(X51-T51)</f>
        <v>1779230.5660000001</v>
      </c>
      <c r="W51" s="6">
        <f>IF(OR(V51=0,R51=0),0,V51/R51)*100</f>
        <v>2.7134114193179677</v>
      </c>
      <c r="X51" s="5">
        <f>SUM(H51+P51)</f>
        <v>3306936.2590000001</v>
      </c>
      <c r="Y51" s="8">
        <f>IF(OR(X51=0,R51=0),0,X51/R51)*100</f>
        <v>5.0432354184990098</v>
      </c>
      <c r="Z51" s="5">
        <f>SUM([5]uni!$F$1628)</f>
        <v>302130</v>
      </c>
      <c r="AA51" s="6">
        <f t="shared" si="69"/>
        <v>7.7466695885713942E-3</v>
      </c>
      <c r="AB51" s="5">
        <f>SUM([5]uni!$J$1628)</f>
        <v>198702.61</v>
      </c>
      <c r="AC51" s="6">
        <f t="shared" si="33"/>
        <v>65.767255817032407</v>
      </c>
      <c r="AD51" s="7">
        <f>SUM(AF51-AB51)</f>
        <v>0</v>
      </c>
      <c r="AE51" s="6">
        <f t="shared" si="34"/>
        <v>0</v>
      </c>
      <c r="AF51" s="5">
        <f>SUM([5]uni!$N$1628)</f>
        <v>198702.61</v>
      </c>
      <c r="AG51" s="8">
        <f t="shared" si="35"/>
        <v>65.767255817032407</v>
      </c>
      <c r="AH51" s="5">
        <f>SUM([5]uni!$F$1787)</f>
        <v>0</v>
      </c>
      <c r="AI51" s="6">
        <f t="shared" ref="AI51:AI67" si="99">IF(OR(AH51=0,AH$84=0),0,AH51/AH$84)*100</f>
        <v>0</v>
      </c>
      <c r="AJ51" s="7">
        <f>SUM([5]uni!$J$1787)</f>
        <v>0</v>
      </c>
      <c r="AK51" s="6">
        <f t="shared" si="56"/>
        <v>0</v>
      </c>
      <c r="AL51" s="7">
        <f t="shared" si="84"/>
        <v>0</v>
      </c>
      <c r="AM51" s="6">
        <f t="shared" si="58"/>
        <v>0</v>
      </c>
      <c r="AN51" s="7">
        <f>SUM([5]uni!$N$1787)</f>
        <v>0</v>
      </c>
      <c r="AO51" s="8">
        <f t="shared" si="70"/>
        <v>0</v>
      </c>
      <c r="AP51" s="5">
        <f>SUM([5]uni!$F$1801)</f>
        <v>0</v>
      </c>
      <c r="AQ51" s="6">
        <f t="shared" ref="AQ51:AQ67" si="100">IF(OR(AP51=0,AP$84=0),0,AP51/AP$84)*100</f>
        <v>0</v>
      </c>
      <c r="AR51" s="7">
        <f>SUM([5]uni!$J$1801)</f>
        <v>0</v>
      </c>
      <c r="AS51" s="6">
        <f t="shared" si="61"/>
        <v>0</v>
      </c>
      <c r="AT51" s="7">
        <f t="shared" si="85"/>
        <v>0</v>
      </c>
      <c r="AU51" s="6">
        <f t="shared" si="63"/>
        <v>0</v>
      </c>
      <c r="AV51" s="7">
        <f>SUM([5]uni!$N$1801)</f>
        <v>0</v>
      </c>
      <c r="AW51" s="8">
        <f t="shared" si="71"/>
        <v>0</v>
      </c>
      <c r="AX51" s="5"/>
      <c r="AY51" s="6">
        <f t="shared" ref="AY51:AY67" si="101">IF(OR(AX51=0,AX$84=0),0,AX51/AX$84)*100</f>
        <v>0</v>
      </c>
      <c r="AZ51" s="7"/>
      <c r="BA51" s="6">
        <f t="shared" si="72"/>
        <v>0</v>
      </c>
      <c r="BB51" s="7"/>
      <c r="BC51" s="6">
        <f t="shared" si="73"/>
        <v>0</v>
      </c>
      <c r="BD51" s="7"/>
      <c r="BE51" s="8">
        <f t="shared" si="74"/>
        <v>0</v>
      </c>
      <c r="BF51" s="5">
        <f>SUM([5]uni!$D$432)</f>
        <v>65573582</v>
      </c>
      <c r="BG51" s="7">
        <f>SUM(R51+Z51+AH51+AP51)</f>
        <v>65873851.019999996</v>
      </c>
      <c r="BH51" s="9">
        <f t="shared" si="94"/>
        <v>0.46417331124062433</v>
      </c>
      <c r="BI51" s="5" t="e">
        <f>+#REF!</f>
        <v>#REF!</v>
      </c>
      <c r="BJ51" s="7" t="e">
        <f>SUM(#REF!)</f>
        <v>#REF!</v>
      </c>
      <c r="BK51" s="7">
        <f>SUM(T51+AB51+AJ51+AR51)</f>
        <v>1726408.3029999998</v>
      </c>
      <c r="BL51" s="6">
        <f t="shared" si="36"/>
        <v>2.6207793779596158</v>
      </c>
      <c r="BM51" s="7">
        <f t="shared" si="90"/>
        <v>1779230.5660000001</v>
      </c>
      <c r="BN51" s="6">
        <f>IF(OR(BM51=0,BG51=0),0,BM51/BG51)*100</f>
        <v>2.7009663750488899</v>
      </c>
      <c r="BO51" s="10">
        <f t="shared" si="92"/>
        <v>3505638.8689999999</v>
      </c>
      <c r="BP51" s="8">
        <f>IF(OR(BO51=0,BG51=0),0,BO51/BG51)*100</f>
        <v>5.3217457530085053</v>
      </c>
    </row>
    <row r="52" spans="1:70" s="16" customFormat="1" ht="16.5" thickBot="1" x14ac:dyDescent="0.3">
      <c r="A52" s="261" t="s">
        <v>69</v>
      </c>
      <c r="B52" s="25">
        <f>SUM(B49:B51)+B28</f>
        <v>2638116448.0099998</v>
      </c>
      <c r="C52" s="26">
        <f t="shared" si="96"/>
        <v>77.808894768884713</v>
      </c>
      <c r="D52" s="27">
        <f>SUM(D49:D51)+D28</f>
        <v>2030213158.8249996</v>
      </c>
      <c r="E52" s="26">
        <f t="shared" si="9"/>
        <v>76.956919788603059</v>
      </c>
      <c r="F52" s="27">
        <f t="shared" ref="F52:F59" si="102">SUM(H52-D52)</f>
        <v>604932101.61860013</v>
      </c>
      <c r="G52" s="26">
        <f t="shared" si="11"/>
        <v>22.930454873397125</v>
      </c>
      <c r="H52" s="27">
        <f>SUM(H49:H51)+H28</f>
        <v>2635145260.4435997</v>
      </c>
      <c r="I52" s="28">
        <f t="shared" si="12"/>
        <v>99.887374662000184</v>
      </c>
      <c r="J52" s="25">
        <f>SUM(J49:J51)+J28</f>
        <v>4125830468.1630001</v>
      </c>
      <c r="K52" s="26">
        <f t="shared" si="97"/>
        <v>78.413702850622229</v>
      </c>
      <c r="L52" s="27">
        <f>SUM(L49:L51)+L28</f>
        <v>548678192.88800001</v>
      </c>
      <c r="M52" s="26">
        <f t="shared" si="46"/>
        <v>13.298612173279517</v>
      </c>
      <c r="N52" s="27">
        <f t="shared" si="76"/>
        <v>521208729.4890002</v>
      </c>
      <c r="O52" s="26">
        <f t="shared" si="48"/>
        <v>12.632819828902594</v>
      </c>
      <c r="P52" s="27">
        <f>SUM(P49:P51)+P28</f>
        <v>1069886922.3770002</v>
      </c>
      <c r="Q52" s="28">
        <f t="shared" si="49"/>
        <v>25.93143200218211</v>
      </c>
      <c r="R52" s="11">
        <f t="shared" si="77"/>
        <v>6763946916.1730003</v>
      </c>
      <c r="S52" s="12">
        <f t="shared" si="98"/>
        <v>78.176696803690831</v>
      </c>
      <c r="T52" s="11">
        <f t="shared" si="78"/>
        <v>2578891351.7129993</v>
      </c>
      <c r="U52" s="12">
        <f t="shared" si="79"/>
        <v>38.127019381933884</v>
      </c>
      <c r="V52" s="13">
        <f t="shared" si="80"/>
        <v>1126140831.1076007</v>
      </c>
      <c r="W52" s="12">
        <f t="shared" si="81"/>
        <v>16.649167195782255</v>
      </c>
      <c r="X52" s="11">
        <f t="shared" si="82"/>
        <v>3705032182.8206</v>
      </c>
      <c r="Y52" s="14">
        <f t="shared" si="83"/>
        <v>54.776186577716146</v>
      </c>
      <c r="Z52" s="25">
        <f>SUM(Z49:Z51)+Z28</f>
        <v>3741637869</v>
      </c>
      <c r="AA52" s="26">
        <f t="shared" si="69"/>
        <v>95.936293288416834</v>
      </c>
      <c r="AB52" s="27">
        <f>SUM(AB49:AB51)+AB28</f>
        <v>383923146.76800001</v>
      </c>
      <c r="AC52" s="26">
        <f t="shared" si="33"/>
        <v>10.260831224444718</v>
      </c>
      <c r="AD52" s="27">
        <f>SUM(AF52-AB52)</f>
        <v>228550.37099999189</v>
      </c>
      <c r="AE52" s="26">
        <f t="shared" si="34"/>
        <v>6.1082974622842078E-3</v>
      </c>
      <c r="AF52" s="27">
        <f>SUM(AF49:AF51)+AF28</f>
        <v>384151697.139</v>
      </c>
      <c r="AG52" s="28">
        <f t="shared" si="35"/>
        <v>10.266939521907004</v>
      </c>
      <c r="AH52" s="25">
        <f>SUM(AH49:AH51)+AH28</f>
        <v>293364361.62199998</v>
      </c>
      <c r="AI52" s="26">
        <f t="shared" si="99"/>
        <v>37.183008293306315</v>
      </c>
      <c r="AJ52" s="27">
        <f>SUM(AJ49:AJ51)+AJ28</f>
        <v>74483130.997000024</v>
      </c>
      <c r="AK52" s="26">
        <f t="shared" si="56"/>
        <v>25.389290841322964</v>
      </c>
      <c r="AL52" s="27">
        <f t="shared" si="84"/>
        <v>6352486.0549999624</v>
      </c>
      <c r="AM52" s="26">
        <f t="shared" si="58"/>
        <v>2.1653911947168081</v>
      </c>
      <c r="AN52" s="27">
        <f>SUM(AN49:AN51)+AN28</f>
        <v>80835617.051999986</v>
      </c>
      <c r="AO52" s="28">
        <f t="shared" si="70"/>
        <v>27.554682036039775</v>
      </c>
      <c r="AP52" s="25">
        <f>SUM(AP49:AP51)+AP28</f>
        <v>933187521.29600012</v>
      </c>
      <c r="AQ52" s="26">
        <f t="shared" si="100"/>
        <v>100</v>
      </c>
      <c r="AR52" s="27">
        <f>SUM(AR49:AR51)+AR28</f>
        <v>574585733.49099994</v>
      </c>
      <c r="AS52" s="26">
        <f t="shared" ref="AS52:AS67" si="103">IF(OR(AR52=0,AP52=0),0,AR52/AP52)*100</f>
        <v>61.572376438662815</v>
      </c>
      <c r="AT52" s="27">
        <f>SUM(AV52-AR52)</f>
        <v>329654579.09789991</v>
      </c>
      <c r="AU52" s="26">
        <f t="shared" ref="AU52:AU67" si="104">IF(OR(AT52=0,AP52=0),0,AT52/AP52)*100</f>
        <v>35.325652301916705</v>
      </c>
      <c r="AV52" s="27">
        <f>SUM(AV49:AV51)+AV28</f>
        <v>904240312.58889985</v>
      </c>
      <c r="AW52" s="28">
        <f t="shared" si="71"/>
        <v>96.89802874057952</v>
      </c>
      <c r="AX52" s="25"/>
      <c r="AY52" s="26">
        <f t="shared" si="101"/>
        <v>0</v>
      </c>
      <c r="AZ52" s="27"/>
      <c r="BA52" s="26">
        <f t="shared" si="72"/>
        <v>0</v>
      </c>
      <c r="BB52" s="27"/>
      <c r="BC52" s="26">
        <f t="shared" si="73"/>
        <v>0</v>
      </c>
      <c r="BD52" s="27"/>
      <c r="BE52" s="28">
        <f t="shared" si="74"/>
        <v>0</v>
      </c>
      <c r="BF52" s="25">
        <f>SUM(BF49:BF51)+BF28</f>
        <v>11806774914.888</v>
      </c>
      <c r="BG52" s="25">
        <f>SUM(BG49:BG51)+BG28</f>
        <v>11732136668.091002</v>
      </c>
      <c r="BH52" s="26">
        <f t="shared" si="94"/>
        <v>82.669293518333404</v>
      </c>
      <c r="BI52" s="27" t="e">
        <f>SUM(BI49:BI51)+BI28</f>
        <v>#REF!</v>
      </c>
      <c r="BJ52" s="26" t="e">
        <f>IF(OR(BI52=0,BG52=0),0,BI52/BG52)*100</f>
        <v>#REF!</v>
      </c>
      <c r="BK52" s="25">
        <f>SUM(BK49:BK51)+BK28</f>
        <v>3611883362.9689999</v>
      </c>
      <c r="BL52" s="26">
        <f t="shared" si="36"/>
        <v>30.786236686046962</v>
      </c>
      <c r="BM52" s="25">
        <f>SUM(BM49:BM51)+BM28</f>
        <v>1462376446.6314998</v>
      </c>
      <c r="BN52" s="28">
        <f>IF(OR(BM52=0,BG52=0),0,BM52/BG52)*100</f>
        <v>12.464706881644695</v>
      </c>
      <c r="BO52" s="25">
        <f>SUM(BO49:BO51)+BO28</f>
        <v>5074259809.6004992</v>
      </c>
      <c r="BP52" s="28" t="e">
        <f>IF(OR(BO52=0,BI52=0),0,BO52/BI52)*100</f>
        <v>#REF!</v>
      </c>
    </row>
    <row r="53" spans="1:70" ht="25.5" x14ac:dyDescent="0.2">
      <c r="A53" s="75" t="s">
        <v>70</v>
      </c>
      <c r="B53" s="30">
        <f>SUM([6]geaa!$F$434)</f>
        <v>257659473.42900002</v>
      </c>
      <c r="C53" s="31">
        <f t="shared" si="96"/>
        <v>7.5994366622315663</v>
      </c>
      <c r="D53" s="32">
        <f>SUM([6]geaa!$J$434)</f>
        <v>20439472.4443</v>
      </c>
      <c r="E53" s="31">
        <f t="shared" si="9"/>
        <v>7.9327463385243036</v>
      </c>
      <c r="F53" s="32">
        <f t="shared" si="102"/>
        <v>237220000.9817</v>
      </c>
      <c r="G53" s="31">
        <f t="shared" si="11"/>
        <v>92.067253660311366</v>
      </c>
      <c r="H53" s="32">
        <f>SUM([6]geaa!$N$434)</f>
        <v>257659473.426</v>
      </c>
      <c r="I53" s="33">
        <f t="shared" si="12"/>
        <v>99.999999998835662</v>
      </c>
      <c r="J53" s="30">
        <f>SUM([6]geaa!$F$885)</f>
        <v>221988797.72600001</v>
      </c>
      <c r="K53" s="31">
        <f t="shared" si="97"/>
        <v>4.219020571827758</v>
      </c>
      <c r="L53" s="32">
        <f>SUM([6]geaa!$J$885)</f>
        <v>7317144.182</v>
      </c>
      <c r="M53" s="31">
        <f t="shared" si="46"/>
        <v>3.2961772201818604</v>
      </c>
      <c r="N53" s="32">
        <f t="shared" si="76"/>
        <v>35590514.519999996</v>
      </c>
      <c r="O53" s="31">
        <f t="shared" si="48"/>
        <v>16.032572312017855</v>
      </c>
      <c r="P53" s="32">
        <f>SUM([6]geaa!$N$885)</f>
        <v>42907658.702</v>
      </c>
      <c r="Q53" s="33">
        <f t="shared" si="49"/>
        <v>19.328749532199716</v>
      </c>
      <c r="R53" s="5">
        <f t="shared" ref="R53:R59" si="105">SUM(B53+J53)</f>
        <v>479648271.15500003</v>
      </c>
      <c r="S53" s="6">
        <f t="shared" si="98"/>
        <v>5.5437036882771222</v>
      </c>
      <c r="T53" s="5">
        <f t="shared" ref="T53:T59" si="106">SUM(D53+L53)</f>
        <v>27756616.6263</v>
      </c>
      <c r="U53" s="6">
        <f t="shared" ref="U53:U60" si="107">IF(OR(T53=0,R53=0),0,T53/R53)*100</f>
        <v>5.786868898633089</v>
      </c>
      <c r="V53" s="7">
        <f t="shared" ref="V53:V60" si="108">SUM(X53-T53)</f>
        <v>272810515.50170004</v>
      </c>
      <c r="W53" s="6">
        <f t="shared" ref="W53:W60" si="109">IF(OR(V53=0,R53=0),0,V53/R53)*100</f>
        <v>56.877201880613129</v>
      </c>
      <c r="X53" s="5">
        <f t="shared" ref="X53:X59" si="110">SUM(H53+P53)</f>
        <v>300567132.12800002</v>
      </c>
      <c r="Y53" s="8">
        <f t="shared" ref="Y53:Y60" si="111">IF(OR(X53=0,R53=0),0,X53/R53)*100</f>
        <v>62.664070779246217</v>
      </c>
      <c r="Z53" s="30">
        <f>SUM([6]geaa!$F$1628)</f>
        <v>149830678.43799999</v>
      </c>
      <c r="AA53" s="31">
        <f t="shared" si="69"/>
        <v>3.8416865590662104</v>
      </c>
      <c r="AB53" s="30">
        <f>SUM([6]geaa!$J$1628)</f>
        <v>0</v>
      </c>
      <c r="AC53" s="31">
        <f t="shared" si="33"/>
        <v>0</v>
      </c>
      <c r="AD53" s="32">
        <f t="shared" ref="AD53:AD60" si="112">SUM(AF53-AB53)</f>
        <v>34434034.881999999</v>
      </c>
      <c r="AE53" s="31">
        <f t="shared" si="34"/>
        <v>22.981965536683344</v>
      </c>
      <c r="AF53" s="30">
        <f>SUM([6]geaa!$N$1628)</f>
        <v>34434034.881999999</v>
      </c>
      <c r="AG53" s="33">
        <f t="shared" si="35"/>
        <v>22.981965536683344</v>
      </c>
      <c r="AH53" s="30">
        <f>SUM([6]geaa!$F$1800)</f>
        <v>457398822.83200002</v>
      </c>
      <c r="AI53" s="31">
        <f t="shared" si="99"/>
        <v>57.973859294555076</v>
      </c>
      <c r="AJ53" s="32">
        <f>SUM([6]geaa!$J$1800)</f>
        <v>201556748.252</v>
      </c>
      <c r="AK53" s="31">
        <f t="shared" si="56"/>
        <v>44.065865103030802</v>
      </c>
      <c r="AL53" s="32">
        <f t="shared" si="84"/>
        <v>249924529.13399997</v>
      </c>
      <c r="AM53" s="31">
        <f t="shared" si="58"/>
        <v>54.640396227210196</v>
      </c>
      <c r="AN53" s="32">
        <f>SUM([6]geaa!$N$1800)</f>
        <v>451481277.38599998</v>
      </c>
      <c r="AO53" s="33">
        <f t="shared" si="70"/>
        <v>98.706261330240991</v>
      </c>
      <c r="AP53" s="30"/>
      <c r="AQ53" s="31">
        <f t="shared" si="100"/>
        <v>0</v>
      </c>
      <c r="AR53" s="32"/>
      <c r="AS53" s="31">
        <f t="shared" si="103"/>
        <v>0</v>
      </c>
      <c r="AT53" s="32"/>
      <c r="AU53" s="31">
        <f t="shared" si="104"/>
        <v>0</v>
      </c>
      <c r="AV53" s="32"/>
      <c r="AW53" s="33">
        <f t="shared" si="71"/>
        <v>0</v>
      </c>
      <c r="AX53" s="30"/>
      <c r="AY53" s="31">
        <f t="shared" si="101"/>
        <v>0</v>
      </c>
      <c r="AZ53" s="32"/>
      <c r="BA53" s="31">
        <f t="shared" si="72"/>
        <v>0</v>
      </c>
      <c r="BB53" s="32"/>
      <c r="BC53" s="31">
        <f t="shared" si="73"/>
        <v>0</v>
      </c>
      <c r="BD53" s="32"/>
      <c r="BE53" s="33">
        <f t="shared" si="74"/>
        <v>0</v>
      </c>
      <c r="BF53" s="30">
        <f>SUM([6]geaa!$D$432)</f>
        <v>855049649.35000002</v>
      </c>
      <c r="BG53" s="7">
        <f>SUM(R53+Z53+AH53+AP53)</f>
        <v>1086877772.4250002</v>
      </c>
      <c r="BH53" s="34">
        <f t="shared" si="94"/>
        <v>7.6585723580541041</v>
      </c>
      <c r="BI53" s="30">
        <f>SUM([7]agua!$H$320)</f>
        <v>0</v>
      </c>
      <c r="BJ53" s="32">
        <f t="shared" ref="BJ53:BJ58" si="113">SUM(BG53-BI53)</f>
        <v>1086877772.4250002</v>
      </c>
      <c r="BK53" s="7">
        <f t="shared" ref="BK53:BM59" si="114">SUM(T53+AB53+AJ53+AR53)</f>
        <v>229313364.87830001</v>
      </c>
      <c r="BL53" s="31">
        <f t="shared" si="36"/>
        <v>21.098358131537161</v>
      </c>
      <c r="BM53" s="7">
        <f t="shared" si="114"/>
        <v>557169079.51769996</v>
      </c>
      <c r="BN53" s="31">
        <f t="shared" si="95"/>
        <v>51.263269307142565</v>
      </c>
      <c r="BO53" s="10">
        <f t="shared" si="92"/>
        <v>786482444.39599991</v>
      </c>
      <c r="BP53" s="33">
        <f t="shared" ref="BP53:BP58" si="115">IF(OR(BO53=0,BG53=0),0,BO53/BG53)*100</f>
        <v>72.361627438679719</v>
      </c>
    </row>
    <row r="54" spans="1:70" x14ac:dyDescent="0.2">
      <c r="A54" s="244" t="s">
        <v>71</v>
      </c>
      <c r="B54" s="30">
        <f>SUM([6]gagu!$F$434)</f>
        <v>0</v>
      </c>
      <c r="C54" s="6">
        <f t="shared" si="96"/>
        <v>0</v>
      </c>
      <c r="D54" s="32">
        <f>SUM([6]gagu!$J$434)</f>
        <v>0</v>
      </c>
      <c r="E54" s="6">
        <f t="shared" si="9"/>
        <v>0</v>
      </c>
      <c r="F54" s="7">
        <f t="shared" si="102"/>
        <v>0</v>
      </c>
      <c r="G54" s="6">
        <f t="shared" si="11"/>
        <v>0</v>
      </c>
      <c r="H54" s="32">
        <f>SUM([6]gagu!$N$434)</f>
        <v>0</v>
      </c>
      <c r="I54" s="8">
        <f t="shared" si="12"/>
        <v>0</v>
      </c>
      <c r="J54" s="30">
        <f>SUM([6]gagu!$F$885)</f>
        <v>0</v>
      </c>
      <c r="K54" s="6">
        <f t="shared" si="97"/>
        <v>0</v>
      </c>
      <c r="L54" s="32">
        <f>SUM([6]gagu!$J$885)</f>
        <v>0</v>
      </c>
      <c r="M54" s="6">
        <f t="shared" si="46"/>
        <v>0</v>
      </c>
      <c r="N54" s="7">
        <f t="shared" si="76"/>
        <v>0</v>
      </c>
      <c r="O54" s="6">
        <f t="shared" si="48"/>
        <v>0</v>
      </c>
      <c r="P54" s="32">
        <f>SUM([6]gagu!$N$885)</f>
        <v>0</v>
      </c>
      <c r="Q54" s="8">
        <f t="shared" si="49"/>
        <v>0</v>
      </c>
      <c r="R54" s="5">
        <f t="shared" si="105"/>
        <v>0</v>
      </c>
      <c r="S54" s="6">
        <f t="shared" si="98"/>
        <v>0</v>
      </c>
      <c r="T54" s="5">
        <f t="shared" si="106"/>
        <v>0</v>
      </c>
      <c r="U54" s="6">
        <f t="shared" si="107"/>
        <v>0</v>
      </c>
      <c r="V54" s="7">
        <f t="shared" si="108"/>
        <v>0</v>
      </c>
      <c r="W54" s="6">
        <f t="shared" si="109"/>
        <v>0</v>
      </c>
      <c r="X54" s="5">
        <f t="shared" si="110"/>
        <v>0</v>
      </c>
      <c r="Y54" s="8">
        <f t="shared" si="111"/>
        <v>0</v>
      </c>
      <c r="Z54" s="30"/>
      <c r="AA54" s="6">
        <f t="shared" si="69"/>
        <v>0</v>
      </c>
      <c r="AB54" s="30"/>
      <c r="AC54" s="6">
        <f t="shared" si="33"/>
        <v>0</v>
      </c>
      <c r="AD54" s="7">
        <f t="shared" si="112"/>
        <v>0</v>
      </c>
      <c r="AE54" s="6">
        <f t="shared" si="34"/>
        <v>0</v>
      </c>
      <c r="AF54" s="30"/>
      <c r="AG54" s="8">
        <f t="shared" si="35"/>
        <v>0</v>
      </c>
      <c r="AH54" s="30">
        <f>SUM([6]gagu!$F$1800)</f>
        <v>0</v>
      </c>
      <c r="AI54" s="6">
        <f t="shared" si="99"/>
        <v>0</v>
      </c>
      <c r="AJ54" s="32">
        <f>SUM([6]gagu!$J$1800)</f>
        <v>0</v>
      </c>
      <c r="AK54" s="6">
        <f t="shared" si="56"/>
        <v>0</v>
      </c>
      <c r="AL54" s="7">
        <f t="shared" si="84"/>
        <v>0</v>
      </c>
      <c r="AM54" s="6">
        <f t="shared" si="58"/>
        <v>0</v>
      </c>
      <c r="AN54" s="32">
        <f>SUM([6]gagu!$N$1800)</f>
        <v>0</v>
      </c>
      <c r="AO54" s="8">
        <f t="shared" si="70"/>
        <v>0</v>
      </c>
      <c r="AP54" s="5"/>
      <c r="AQ54" s="6">
        <f t="shared" si="100"/>
        <v>0</v>
      </c>
      <c r="AR54" s="7"/>
      <c r="AS54" s="6">
        <f t="shared" si="103"/>
        <v>0</v>
      </c>
      <c r="AT54" s="7"/>
      <c r="AU54" s="6">
        <f t="shared" si="104"/>
        <v>0</v>
      </c>
      <c r="AV54" s="7"/>
      <c r="AW54" s="8">
        <f t="shared" si="71"/>
        <v>0</v>
      </c>
      <c r="AX54" s="5"/>
      <c r="AY54" s="6">
        <f t="shared" si="101"/>
        <v>0</v>
      </c>
      <c r="AZ54" s="7"/>
      <c r="BA54" s="6">
        <f t="shared" si="72"/>
        <v>0</v>
      </c>
      <c r="BB54" s="7"/>
      <c r="BC54" s="6">
        <f t="shared" si="73"/>
        <v>0</v>
      </c>
      <c r="BD54" s="7"/>
      <c r="BE54" s="8">
        <f t="shared" si="74"/>
        <v>0</v>
      </c>
      <c r="BF54" s="30">
        <f>SUM([6]gagu!$D$432)</f>
        <v>0</v>
      </c>
      <c r="BG54" s="7">
        <f t="shared" ref="BG54:BG59" si="116">SUM(R54+Z54+AH54+AP54)</f>
        <v>0</v>
      </c>
      <c r="BH54" s="9">
        <f t="shared" si="94"/>
        <v>0</v>
      </c>
      <c r="BI54" s="5">
        <f>SUM([7]lote!$H$320)</f>
        <v>0</v>
      </c>
      <c r="BJ54" s="7">
        <f t="shared" si="113"/>
        <v>0</v>
      </c>
      <c r="BK54" s="7">
        <f t="shared" si="114"/>
        <v>0</v>
      </c>
      <c r="BL54" s="6">
        <f t="shared" si="36"/>
        <v>0</v>
      </c>
      <c r="BM54" s="7">
        <f t="shared" si="114"/>
        <v>0</v>
      </c>
      <c r="BN54" s="6">
        <f t="shared" si="95"/>
        <v>0</v>
      </c>
      <c r="BO54" s="10">
        <f t="shared" si="92"/>
        <v>0</v>
      </c>
      <c r="BP54" s="8">
        <f t="shared" si="115"/>
        <v>0</v>
      </c>
    </row>
    <row r="55" spans="1:70" x14ac:dyDescent="0.2">
      <c r="A55" s="244" t="s">
        <v>72</v>
      </c>
      <c r="B55" s="30">
        <f>SUM([6]glot!$F$434)</f>
        <v>55097.435000000056</v>
      </c>
      <c r="C55" s="6">
        <f t="shared" si="96"/>
        <v>1.6250497680586917E-3</v>
      </c>
      <c r="D55" s="32">
        <f>SUM([6]glot!$J$434)</f>
        <v>55097.434999999998</v>
      </c>
      <c r="E55" s="6">
        <f t="shared" si="9"/>
        <v>99.999999999999886</v>
      </c>
      <c r="F55" s="7">
        <f t="shared" si="102"/>
        <v>0</v>
      </c>
      <c r="G55" s="6">
        <f t="shared" si="11"/>
        <v>0</v>
      </c>
      <c r="H55" s="32">
        <f>SUM([6]glot!$N$434)</f>
        <v>55097.434999999998</v>
      </c>
      <c r="I55" s="8">
        <f t="shared" si="12"/>
        <v>99.999999999999886</v>
      </c>
      <c r="J55" s="30">
        <f>SUM([6]glot!$F$885)</f>
        <v>944902.56499999994</v>
      </c>
      <c r="K55" s="6">
        <f t="shared" si="97"/>
        <v>1.795839880635966E-2</v>
      </c>
      <c r="L55" s="32">
        <f>SUM([6]glot!$J$885)</f>
        <v>0</v>
      </c>
      <c r="M55" s="6">
        <f t="shared" si="46"/>
        <v>0</v>
      </c>
      <c r="N55" s="7">
        <f t="shared" si="76"/>
        <v>0</v>
      </c>
      <c r="O55" s="6">
        <f t="shared" si="48"/>
        <v>0</v>
      </c>
      <c r="P55" s="32">
        <f>SUM([6]glot!$N$885)</f>
        <v>0</v>
      </c>
      <c r="Q55" s="8">
        <f t="shared" si="49"/>
        <v>0</v>
      </c>
      <c r="R55" s="5">
        <f t="shared" si="105"/>
        <v>1000000</v>
      </c>
      <c r="S55" s="6">
        <f t="shared" si="98"/>
        <v>1.1557851912877332E-2</v>
      </c>
      <c r="T55" s="5">
        <f t="shared" si="106"/>
        <v>55097.434999999998</v>
      </c>
      <c r="U55" s="6">
        <f t="shared" si="107"/>
        <v>5.5097434999999999</v>
      </c>
      <c r="V55" s="7">
        <f t="shared" si="108"/>
        <v>0</v>
      </c>
      <c r="W55" s="6">
        <f t="shared" si="109"/>
        <v>0</v>
      </c>
      <c r="X55" s="5">
        <f t="shared" si="110"/>
        <v>55097.434999999998</v>
      </c>
      <c r="Y55" s="8">
        <f t="shared" si="111"/>
        <v>5.5097434999999999</v>
      </c>
      <c r="Z55" s="30">
        <f>SUM([6]glot!$F$1628)</f>
        <v>6659069.2829999998</v>
      </c>
      <c r="AA55" s="6">
        <f t="shared" si="69"/>
        <v>0.17073977924339195</v>
      </c>
      <c r="AB55" s="30">
        <f>SUM([6]glot!$J$1628)</f>
        <v>4449789.9330000002</v>
      </c>
      <c r="AC55" s="6">
        <f t="shared" si="33"/>
        <v>66.823000991443521</v>
      </c>
      <c r="AD55" s="7">
        <f t="shared" si="112"/>
        <v>0</v>
      </c>
      <c r="AE55" s="6">
        <f t="shared" si="34"/>
        <v>0</v>
      </c>
      <c r="AF55" s="30">
        <f>SUM([6]glot!$N$1628)</f>
        <v>4449789.9330000002</v>
      </c>
      <c r="AG55" s="8">
        <f t="shared" si="35"/>
        <v>66.823000991443521</v>
      </c>
      <c r="AH55" s="30">
        <f>SUM([6]glot!$F$1800)</f>
        <v>0</v>
      </c>
      <c r="AI55" s="6">
        <f t="shared" si="99"/>
        <v>0</v>
      </c>
      <c r="AJ55" s="32">
        <f>SUM([6]glot!$J$1800)</f>
        <v>0</v>
      </c>
      <c r="AK55" s="6">
        <f t="shared" si="56"/>
        <v>0</v>
      </c>
      <c r="AL55" s="7">
        <f t="shared" si="84"/>
        <v>0</v>
      </c>
      <c r="AM55" s="6">
        <f t="shared" si="58"/>
        <v>0</v>
      </c>
      <c r="AN55" s="32">
        <f>SUM([6]glot!$N$1800)</f>
        <v>0</v>
      </c>
      <c r="AO55" s="8">
        <f t="shared" si="70"/>
        <v>0</v>
      </c>
      <c r="AP55" s="5"/>
      <c r="AQ55" s="6">
        <f t="shared" si="100"/>
        <v>0</v>
      </c>
      <c r="AR55" s="7"/>
      <c r="AS55" s="6">
        <f t="shared" si="103"/>
        <v>0</v>
      </c>
      <c r="AT55" s="7"/>
      <c r="AU55" s="6">
        <f t="shared" si="104"/>
        <v>0</v>
      </c>
      <c r="AV55" s="7"/>
      <c r="AW55" s="8">
        <f t="shared" si="71"/>
        <v>0</v>
      </c>
      <c r="AX55" s="5"/>
      <c r="AY55" s="6">
        <f t="shared" si="101"/>
        <v>0</v>
      </c>
      <c r="AZ55" s="7"/>
      <c r="BA55" s="6">
        <f t="shared" si="72"/>
        <v>0</v>
      </c>
      <c r="BB55" s="7"/>
      <c r="BC55" s="6">
        <f t="shared" si="73"/>
        <v>0</v>
      </c>
      <c r="BD55" s="7"/>
      <c r="BE55" s="8">
        <f t="shared" si="74"/>
        <v>0</v>
      </c>
      <c r="BF55" s="30">
        <f>SUM([6]glot!$D$432)</f>
        <v>7419069.2829999998</v>
      </c>
      <c r="BG55" s="7">
        <f t="shared" si="116"/>
        <v>7659069.2829999998</v>
      </c>
      <c r="BH55" s="9">
        <f t="shared" si="94"/>
        <v>5.3968843403918922E-2</v>
      </c>
      <c r="BI55" s="5">
        <f>SUM([7]tran!$H$320)</f>
        <v>0</v>
      </c>
      <c r="BJ55" s="7">
        <f t="shared" si="113"/>
        <v>7659069.2829999998</v>
      </c>
      <c r="BK55" s="7">
        <f t="shared" si="114"/>
        <v>4504887.3679999998</v>
      </c>
      <c r="BL55" s="6">
        <f t="shared" si="36"/>
        <v>58.81768660846307</v>
      </c>
      <c r="BM55" s="7">
        <f t="shared" si="114"/>
        <v>0</v>
      </c>
      <c r="BN55" s="6">
        <f t="shared" si="95"/>
        <v>0</v>
      </c>
      <c r="BO55" s="10">
        <f t="shared" si="92"/>
        <v>4504887.3679999998</v>
      </c>
      <c r="BP55" s="8">
        <f t="shared" si="115"/>
        <v>58.81768660846307</v>
      </c>
      <c r="BR55" s="260"/>
    </row>
    <row r="56" spans="1:70" x14ac:dyDescent="0.2">
      <c r="A56" s="244" t="s">
        <v>73</v>
      </c>
      <c r="B56" s="30">
        <f>SUM([6]gtra!$F$434)</f>
        <v>480060255.78300005</v>
      </c>
      <c r="C56" s="6">
        <f t="shared" si="96"/>
        <v>14.158949637389828</v>
      </c>
      <c r="D56" s="32">
        <f>SUM([6]gtra!$J$434)</f>
        <v>109032645.653</v>
      </c>
      <c r="E56" s="6">
        <f t="shared" si="9"/>
        <v>22.712283372670125</v>
      </c>
      <c r="F56" s="7">
        <f t="shared" si="102"/>
        <v>371027610.12899995</v>
      </c>
      <c r="G56" s="6">
        <f t="shared" si="11"/>
        <v>77.287716627121554</v>
      </c>
      <c r="H56" s="32">
        <f>SUM([6]gtra!$N$434)</f>
        <v>480060255.78199995</v>
      </c>
      <c r="I56" s="8">
        <f t="shared" si="12"/>
        <v>99.999999999791669</v>
      </c>
      <c r="J56" s="30">
        <f>SUM([6]gtra!$F$885)</f>
        <v>796030434.81700003</v>
      </c>
      <c r="K56" s="6">
        <f t="shared" si="97"/>
        <v>15.12900116896558</v>
      </c>
      <c r="L56" s="32">
        <f>SUM([6]gtra!$J$885)</f>
        <v>27287925.335000001</v>
      </c>
      <c r="M56" s="6">
        <f t="shared" si="46"/>
        <v>3.4280002549492017</v>
      </c>
      <c r="N56" s="7">
        <f t="shared" si="76"/>
        <v>18751664.860999994</v>
      </c>
      <c r="O56" s="6">
        <f t="shared" si="48"/>
        <v>2.3556467241495391</v>
      </c>
      <c r="P56" s="32">
        <f>SUM([6]gtra!$N$885)</f>
        <v>46039590.195999995</v>
      </c>
      <c r="Q56" s="8">
        <f t="shared" si="49"/>
        <v>5.7836469790987408</v>
      </c>
      <c r="R56" s="5">
        <f t="shared" si="105"/>
        <v>1276090690.6000001</v>
      </c>
      <c r="S56" s="6">
        <f t="shared" si="98"/>
        <v>14.748867229356167</v>
      </c>
      <c r="T56" s="5">
        <f t="shared" si="106"/>
        <v>136320570.98800001</v>
      </c>
      <c r="U56" s="6">
        <f t="shared" si="107"/>
        <v>10.682671066576308</v>
      </c>
      <c r="V56" s="7">
        <f t="shared" si="108"/>
        <v>389779274.98999989</v>
      </c>
      <c r="W56" s="6">
        <f t="shared" si="109"/>
        <v>30.544794179693536</v>
      </c>
      <c r="X56" s="5">
        <f t="shared" si="110"/>
        <v>526099845.97799993</v>
      </c>
      <c r="Y56" s="8">
        <f t="shared" si="111"/>
        <v>41.227465246269844</v>
      </c>
      <c r="Z56" s="30">
        <f>SUM([6]gtra!$F$1628)</f>
        <v>2000000</v>
      </c>
      <c r="AA56" s="6">
        <f t="shared" si="69"/>
        <v>5.1280373273566958E-2</v>
      </c>
      <c r="AB56" s="30">
        <f>SUM([6]gtra!$J$1628)</f>
        <v>0</v>
      </c>
      <c r="AC56" s="6">
        <f t="shared" si="33"/>
        <v>0</v>
      </c>
      <c r="AD56" s="7">
        <f t="shared" si="112"/>
        <v>0</v>
      </c>
      <c r="AE56" s="6">
        <f t="shared" si="34"/>
        <v>0</v>
      </c>
      <c r="AF56" s="30"/>
      <c r="AG56" s="8">
        <f t="shared" si="35"/>
        <v>0</v>
      </c>
      <c r="AH56" s="30">
        <f>SUM([6]gtra!$F$1800)</f>
        <v>0</v>
      </c>
      <c r="AI56" s="6">
        <f t="shared" si="99"/>
        <v>0</v>
      </c>
      <c r="AJ56" s="32">
        <f>SUM([6]gtra!$J$1800)</f>
        <v>0</v>
      </c>
      <c r="AK56" s="6">
        <f t="shared" si="56"/>
        <v>0</v>
      </c>
      <c r="AL56" s="7">
        <f t="shared" si="84"/>
        <v>0</v>
      </c>
      <c r="AM56" s="6">
        <f t="shared" si="58"/>
        <v>0</v>
      </c>
      <c r="AN56" s="32">
        <f>SUM([6]gtra!$N$1800)</f>
        <v>0</v>
      </c>
      <c r="AO56" s="8">
        <f t="shared" si="70"/>
        <v>0</v>
      </c>
      <c r="AP56" s="5"/>
      <c r="AQ56" s="6">
        <f t="shared" si="100"/>
        <v>0</v>
      </c>
      <c r="AR56" s="7"/>
      <c r="AS56" s="6">
        <f t="shared" si="103"/>
        <v>0</v>
      </c>
      <c r="AT56" s="7"/>
      <c r="AU56" s="6">
        <f t="shared" si="104"/>
        <v>0</v>
      </c>
      <c r="AV56" s="7"/>
      <c r="AW56" s="8">
        <f t="shared" si="71"/>
        <v>0</v>
      </c>
      <c r="AX56" s="5"/>
      <c r="AY56" s="6">
        <f t="shared" si="101"/>
        <v>0</v>
      </c>
      <c r="AZ56" s="7"/>
      <c r="BA56" s="6">
        <f t="shared" si="72"/>
        <v>0</v>
      </c>
      <c r="BB56" s="7"/>
      <c r="BC56" s="6">
        <f t="shared" si="73"/>
        <v>0</v>
      </c>
      <c r="BD56" s="7"/>
      <c r="BE56" s="8">
        <f t="shared" si="74"/>
        <v>0</v>
      </c>
      <c r="BF56" s="30">
        <f>SUM([6]gtra!$D$432)</f>
        <v>1333691324.1529999</v>
      </c>
      <c r="BG56" s="7">
        <f t="shared" si="116"/>
        <v>1278090690.6000001</v>
      </c>
      <c r="BH56" s="9">
        <f t="shared" si="94"/>
        <v>9.005934505658395</v>
      </c>
      <c r="BI56" s="5">
        <f>SUM([7]cana!$H$320)</f>
        <v>0</v>
      </c>
      <c r="BJ56" s="7">
        <f t="shared" si="113"/>
        <v>1278090690.6000001</v>
      </c>
      <c r="BK56" s="7">
        <f t="shared" si="114"/>
        <v>136320570.98800001</v>
      </c>
      <c r="BL56" s="6">
        <f t="shared" si="36"/>
        <v>10.665954457739165</v>
      </c>
      <c r="BM56" s="7">
        <f t="shared" si="114"/>
        <v>389779274.98999989</v>
      </c>
      <c r="BN56" s="6">
        <f t="shared" si="95"/>
        <v>30.496996641687286</v>
      </c>
      <c r="BO56" s="10">
        <f t="shared" si="92"/>
        <v>526099845.97799993</v>
      </c>
      <c r="BP56" s="8">
        <f t="shared" si="115"/>
        <v>41.162951099426451</v>
      </c>
    </row>
    <row r="57" spans="1:70" x14ac:dyDescent="0.2">
      <c r="A57" s="244" t="s">
        <v>74</v>
      </c>
      <c r="B57" s="30">
        <f>SUM([6]gcan!$F$434)</f>
        <v>865876.91099999985</v>
      </c>
      <c r="C57" s="6">
        <f t="shared" si="96"/>
        <v>2.5538268222248906E-2</v>
      </c>
      <c r="D57" s="32">
        <f>SUM([6]gcan!$J$434)</f>
        <v>776945.81799999997</v>
      </c>
      <c r="E57" s="6">
        <f t="shared" si="9"/>
        <v>89.729360851383205</v>
      </c>
      <c r="F57" s="7">
        <f t="shared" si="102"/>
        <v>88931.092999999993</v>
      </c>
      <c r="G57" s="6">
        <f t="shared" si="11"/>
        <v>10.270639148616818</v>
      </c>
      <c r="H57" s="32">
        <f>SUM([6]gcan!$N$434)</f>
        <v>865876.91099999996</v>
      </c>
      <c r="I57" s="8">
        <f t="shared" si="12"/>
        <v>100.00000000000003</v>
      </c>
      <c r="J57" s="30">
        <f>SUM([6]gcan!$F$885)</f>
        <v>3634123.0889999997</v>
      </c>
      <c r="K57" s="6">
        <f t="shared" si="97"/>
        <v>6.9068530620045129E-2</v>
      </c>
      <c r="L57" s="32">
        <f>SUM([6]gcan!$J$885)</f>
        <v>133850.5</v>
      </c>
      <c r="M57" s="6">
        <f t="shared" si="46"/>
        <v>3.683158129815344</v>
      </c>
      <c r="N57" s="7">
        <f t="shared" si="76"/>
        <v>521253.5</v>
      </c>
      <c r="O57" s="6">
        <f t="shared" si="48"/>
        <v>14.343308887301149</v>
      </c>
      <c r="P57" s="32">
        <f>SUM([6]gcan!$N$885)</f>
        <v>655104</v>
      </c>
      <c r="Q57" s="8">
        <f t="shared" si="49"/>
        <v>18.026467017116492</v>
      </c>
      <c r="R57" s="5">
        <f t="shared" si="105"/>
        <v>4500000</v>
      </c>
      <c r="S57" s="6">
        <f t="shared" si="98"/>
        <v>5.2010333607947996E-2</v>
      </c>
      <c r="T57" s="5">
        <f t="shared" si="106"/>
        <v>910796.31799999997</v>
      </c>
      <c r="U57" s="6">
        <f t="shared" si="107"/>
        <v>20.239918177777778</v>
      </c>
      <c r="V57" s="7">
        <f t="shared" si="108"/>
        <v>610184.59299999988</v>
      </c>
      <c r="W57" s="6">
        <f t="shared" si="109"/>
        <v>13.559657622222218</v>
      </c>
      <c r="X57" s="5">
        <f t="shared" si="110"/>
        <v>1520980.9109999998</v>
      </c>
      <c r="Y57" s="8">
        <f t="shared" si="111"/>
        <v>33.7995758</v>
      </c>
      <c r="Z57" s="30"/>
      <c r="AA57" s="6">
        <f t="shared" si="69"/>
        <v>0</v>
      </c>
      <c r="AB57" s="30"/>
      <c r="AC57" s="6">
        <f t="shared" si="33"/>
        <v>0</v>
      </c>
      <c r="AD57" s="7">
        <f t="shared" si="112"/>
        <v>0</v>
      </c>
      <c r="AE57" s="6">
        <f t="shared" si="34"/>
        <v>0</v>
      </c>
      <c r="AF57" s="30"/>
      <c r="AG57" s="8">
        <f t="shared" si="35"/>
        <v>0</v>
      </c>
      <c r="AH57" s="30">
        <f>SUM([6]gcan!$F$1800)</f>
        <v>425912.81199999998</v>
      </c>
      <c r="AI57" s="6">
        <f t="shared" si="99"/>
        <v>5.3983106650244812E-2</v>
      </c>
      <c r="AJ57" s="32">
        <f>SUM([6]gcan!$J$1800)</f>
        <v>423032.81199999998</v>
      </c>
      <c r="AK57" s="6">
        <f t="shared" si="56"/>
        <v>99.323805267449899</v>
      </c>
      <c r="AL57" s="7">
        <f t="shared" si="84"/>
        <v>2880</v>
      </c>
      <c r="AM57" s="6">
        <f t="shared" si="58"/>
        <v>0.67619473255009765</v>
      </c>
      <c r="AN57" s="32">
        <f>SUM([6]gcan!$N$1800)</f>
        <v>425912.81199999998</v>
      </c>
      <c r="AO57" s="8">
        <f t="shared" si="70"/>
        <v>100</v>
      </c>
      <c r="AP57" s="5"/>
      <c r="AQ57" s="6">
        <f t="shared" si="100"/>
        <v>0</v>
      </c>
      <c r="AR57" s="7"/>
      <c r="AS57" s="6">
        <f t="shared" si="103"/>
        <v>0</v>
      </c>
      <c r="AT57" s="7"/>
      <c r="AU57" s="6">
        <f t="shared" si="104"/>
        <v>0</v>
      </c>
      <c r="AV57" s="7"/>
      <c r="AW57" s="8">
        <f t="shared" si="71"/>
        <v>0</v>
      </c>
      <c r="AX57" s="5"/>
      <c r="AY57" s="6">
        <f t="shared" si="101"/>
        <v>0</v>
      </c>
      <c r="AZ57" s="7"/>
      <c r="BA57" s="6">
        <f t="shared" si="72"/>
        <v>0</v>
      </c>
      <c r="BB57" s="7"/>
      <c r="BC57" s="6">
        <f t="shared" si="73"/>
        <v>0</v>
      </c>
      <c r="BD57" s="7"/>
      <c r="BE57" s="8">
        <f t="shared" si="74"/>
        <v>0</v>
      </c>
      <c r="BF57" s="30">
        <f>SUM([6]gcan!$D$432)</f>
        <v>4000000</v>
      </c>
      <c r="BG57" s="7">
        <f t="shared" si="116"/>
        <v>4925912.8119999999</v>
      </c>
      <c r="BH57" s="9">
        <f t="shared" si="94"/>
        <v>3.4709937637234178E-2</v>
      </c>
      <c r="BI57" s="5">
        <f>SUM([7]eru!$H$320)</f>
        <v>0</v>
      </c>
      <c r="BJ57" s="7">
        <f t="shared" si="113"/>
        <v>4925912.8119999999</v>
      </c>
      <c r="BK57" s="7">
        <f t="shared" si="114"/>
        <v>1333829.1299999999</v>
      </c>
      <c r="BL57" s="6">
        <f t="shared" si="36"/>
        <v>27.07780630527327</v>
      </c>
      <c r="BM57" s="7">
        <f t="shared" si="114"/>
        <v>613064.59299999988</v>
      </c>
      <c r="BN57" s="6">
        <f t="shared" si="95"/>
        <v>12.445705321996671</v>
      </c>
      <c r="BO57" s="10">
        <f t="shared" si="92"/>
        <v>1946893.7229999998</v>
      </c>
      <c r="BP57" s="8">
        <f t="shared" si="115"/>
        <v>39.52351162726994</v>
      </c>
    </row>
    <row r="58" spans="1:70" x14ac:dyDescent="0.2">
      <c r="A58" s="244" t="s">
        <v>75</v>
      </c>
      <c r="B58" s="30">
        <f>SUM([6]geru!$F$434)</f>
        <v>4156508.6780000003</v>
      </c>
      <c r="C58" s="6">
        <f t="shared" si="96"/>
        <v>0.12259252110588875</v>
      </c>
      <c r="D58" s="32">
        <f>SUM([6]geru!$J$434)</f>
        <v>2005369.51</v>
      </c>
      <c r="E58" s="6">
        <f t="shared" si="9"/>
        <v>48.246489189694884</v>
      </c>
      <c r="F58" s="7">
        <f t="shared" si="102"/>
        <v>2112787.5810000002</v>
      </c>
      <c r="G58" s="6">
        <f t="shared" si="11"/>
        <v>50.830823286446659</v>
      </c>
      <c r="H58" s="32">
        <f>SUM([6]geru!$N$434)</f>
        <v>4118157.091</v>
      </c>
      <c r="I58" s="8">
        <f t="shared" si="12"/>
        <v>99.077312476141543</v>
      </c>
      <c r="J58" s="30">
        <f>SUM([6]geru!$F$885)</f>
        <v>3710280.8879999998</v>
      </c>
      <c r="K58" s="6">
        <f t="shared" si="97"/>
        <v>7.0515951949308403E-2</v>
      </c>
      <c r="L58" s="32">
        <f>SUM([6]geru!$J$885)</f>
        <v>1075686.736</v>
      </c>
      <c r="M58" s="6">
        <f t="shared" si="46"/>
        <v>28.992056625120945</v>
      </c>
      <c r="N58" s="7">
        <f t="shared" si="76"/>
        <v>317304.70700000017</v>
      </c>
      <c r="O58" s="6">
        <f t="shared" si="48"/>
        <v>8.5520400362744766</v>
      </c>
      <c r="P58" s="32">
        <f>SUM([6]geru!$N$885)</f>
        <v>1392991.4430000002</v>
      </c>
      <c r="Q58" s="8">
        <f t="shared" si="49"/>
        <v>37.544096661395422</v>
      </c>
      <c r="R58" s="5">
        <f t="shared" si="105"/>
        <v>7866789.5659999996</v>
      </c>
      <c r="S58" s="6">
        <f t="shared" si="98"/>
        <v>9.0923188833596527E-2</v>
      </c>
      <c r="T58" s="5">
        <f t="shared" si="106"/>
        <v>3081056.2460000003</v>
      </c>
      <c r="U58" s="6">
        <f t="shared" si="107"/>
        <v>39.165357356401422</v>
      </c>
      <c r="V58" s="7">
        <f t="shared" si="108"/>
        <v>2430092.2879999997</v>
      </c>
      <c r="W58" s="6">
        <f t="shared" si="109"/>
        <v>30.890521064689167</v>
      </c>
      <c r="X58" s="5">
        <f t="shared" si="110"/>
        <v>5511148.534</v>
      </c>
      <c r="Y58" s="8">
        <f t="shared" si="111"/>
        <v>70.055878421090583</v>
      </c>
      <c r="Z58" s="30"/>
      <c r="AA58" s="6">
        <f t="shared" si="69"/>
        <v>0</v>
      </c>
      <c r="AB58" s="30"/>
      <c r="AC58" s="6">
        <f t="shared" si="33"/>
        <v>0</v>
      </c>
      <c r="AD58" s="7">
        <f t="shared" si="112"/>
        <v>0</v>
      </c>
      <c r="AE58" s="6">
        <f t="shared" si="34"/>
        <v>0</v>
      </c>
      <c r="AF58" s="30"/>
      <c r="AG58" s="8">
        <f t="shared" si="35"/>
        <v>0</v>
      </c>
      <c r="AH58" s="30">
        <f>SUM([6]geru!$F$1800)</f>
        <v>4877459.1689999998</v>
      </c>
      <c r="AI58" s="6">
        <f t="shared" si="99"/>
        <v>0.61820257828341973</v>
      </c>
      <c r="AJ58" s="32">
        <f>SUM([6]geru!$J$1800)</f>
        <v>1083070.3419999999</v>
      </c>
      <c r="AK58" s="6">
        <f t="shared" si="56"/>
        <v>22.205626012899177</v>
      </c>
      <c r="AL58" s="7">
        <f t="shared" si="84"/>
        <v>3607043.557</v>
      </c>
      <c r="AM58" s="6">
        <f t="shared" si="58"/>
        <v>73.953331683954076</v>
      </c>
      <c r="AN58" s="32">
        <f>SUM([6]geru!$N$1800)</f>
        <v>4690113.8990000002</v>
      </c>
      <c r="AO58" s="8">
        <f t="shared" si="70"/>
        <v>96.15895769685325</v>
      </c>
      <c r="AP58" s="5"/>
      <c r="AQ58" s="6">
        <f t="shared" si="100"/>
        <v>0</v>
      </c>
      <c r="AR58" s="7"/>
      <c r="AS58" s="6">
        <f t="shared" si="103"/>
        <v>0</v>
      </c>
      <c r="AT58" s="7"/>
      <c r="AU58" s="6">
        <f t="shared" si="104"/>
        <v>0</v>
      </c>
      <c r="AV58" s="7"/>
      <c r="AW58" s="8">
        <f t="shared" si="71"/>
        <v>0</v>
      </c>
      <c r="AX58" s="5"/>
      <c r="AY58" s="6">
        <f t="shared" si="101"/>
        <v>0</v>
      </c>
      <c r="AZ58" s="7"/>
      <c r="BA58" s="6">
        <f t="shared" si="72"/>
        <v>0</v>
      </c>
      <c r="BB58" s="7"/>
      <c r="BC58" s="6">
        <f t="shared" si="73"/>
        <v>0</v>
      </c>
      <c r="BD58" s="7"/>
      <c r="BE58" s="8">
        <f t="shared" si="74"/>
        <v>0</v>
      </c>
      <c r="BF58" s="30">
        <f>SUM([6]geru!$D$432)</f>
        <v>12818548.259</v>
      </c>
      <c r="BG58" s="7">
        <f t="shared" si="116"/>
        <v>12744248.734999999</v>
      </c>
      <c r="BH58" s="9">
        <f t="shared" si="94"/>
        <v>8.9801037027622196E-2</v>
      </c>
      <c r="BI58" s="5">
        <f>SUM([7]metr!$H$320)</f>
        <v>0</v>
      </c>
      <c r="BJ58" s="7">
        <f t="shared" si="113"/>
        <v>12744248.734999999</v>
      </c>
      <c r="BK58" s="7">
        <f t="shared" si="114"/>
        <v>4164126.5880000005</v>
      </c>
      <c r="BL58" s="6">
        <f t="shared" si="36"/>
        <v>32.674555202017572</v>
      </c>
      <c r="BM58" s="7">
        <f t="shared" si="114"/>
        <v>6037135.8449999997</v>
      </c>
      <c r="BN58" s="6">
        <f t="shared" si="95"/>
        <v>47.371453355426056</v>
      </c>
      <c r="BO58" s="10">
        <f t="shared" si="92"/>
        <v>10201262.433</v>
      </c>
      <c r="BP58" s="8">
        <f t="shared" si="115"/>
        <v>80.046008557443628</v>
      </c>
    </row>
    <row r="59" spans="1:70" s="23" customFormat="1" x14ac:dyDescent="0.2">
      <c r="A59" s="244" t="s">
        <v>76</v>
      </c>
      <c r="B59" s="30">
        <f>SUM([6]gmet!$F$434)</f>
        <v>4963868.7250000015</v>
      </c>
      <c r="C59" s="19">
        <f t="shared" si="96"/>
        <v>0.14640488654753234</v>
      </c>
      <c r="D59" s="32">
        <f>SUM([6]gmet!$J$434)</f>
        <v>3756191.852</v>
      </c>
      <c r="E59" s="19">
        <f t="shared" si="9"/>
        <v>75.670652470770136</v>
      </c>
      <c r="F59" s="7">
        <f t="shared" si="102"/>
        <v>1193490.2990000006</v>
      </c>
      <c r="G59" s="19">
        <f t="shared" si="11"/>
        <v>24.043550809253126</v>
      </c>
      <c r="H59" s="32">
        <f>SUM([6]gmet!$N$434)</f>
        <v>4949682.1510000005</v>
      </c>
      <c r="I59" s="21">
        <f t="shared" si="12"/>
        <v>99.714203280023256</v>
      </c>
      <c r="J59" s="30">
        <f>SUM([6]gmet!$F$885)</f>
        <v>26713905.491999999</v>
      </c>
      <c r="K59" s="19">
        <f t="shared" si="97"/>
        <v>0.50771263225509145</v>
      </c>
      <c r="L59" s="32">
        <f>SUM([6]gmet!$J$885)</f>
        <v>1026699.481</v>
      </c>
      <c r="M59" s="19">
        <f t="shared" si="46"/>
        <v>3.8433147908959442</v>
      </c>
      <c r="N59" s="7">
        <f t="shared" si="76"/>
        <v>1626475.3339999993</v>
      </c>
      <c r="O59" s="19">
        <f t="shared" si="48"/>
        <v>6.0884969982658621</v>
      </c>
      <c r="P59" s="32">
        <f>SUM([6]gmet!$N$885)</f>
        <v>2653174.8149999995</v>
      </c>
      <c r="Q59" s="21">
        <f t="shared" si="49"/>
        <v>9.9318117891618076</v>
      </c>
      <c r="R59" s="5">
        <f t="shared" si="105"/>
        <v>31677774.217</v>
      </c>
      <c r="S59" s="6">
        <f t="shared" si="98"/>
        <v>0.36612702332964964</v>
      </c>
      <c r="T59" s="5">
        <f t="shared" si="106"/>
        <v>4782891.3329999996</v>
      </c>
      <c r="U59" s="6">
        <f t="shared" si="107"/>
        <v>15.09857132081345</v>
      </c>
      <c r="V59" s="7">
        <f t="shared" si="108"/>
        <v>2819965.6330000004</v>
      </c>
      <c r="W59" s="6">
        <f t="shared" si="109"/>
        <v>8.9020321114816667</v>
      </c>
      <c r="X59" s="5">
        <f t="shared" si="110"/>
        <v>7602856.966</v>
      </c>
      <c r="Y59" s="8">
        <f t="shared" si="111"/>
        <v>24.000603432295119</v>
      </c>
      <c r="Z59" s="30"/>
      <c r="AA59" s="19">
        <f t="shared" si="69"/>
        <v>0</v>
      </c>
      <c r="AB59" s="30"/>
      <c r="AC59" s="19">
        <f t="shared" si="33"/>
        <v>0</v>
      </c>
      <c r="AD59" s="7">
        <f t="shared" si="112"/>
        <v>0</v>
      </c>
      <c r="AE59" s="19">
        <f t="shared" si="34"/>
        <v>0</v>
      </c>
      <c r="AF59" s="30"/>
      <c r="AG59" s="21">
        <f t="shared" si="35"/>
        <v>0</v>
      </c>
      <c r="AH59" s="30">
        <f>SUM([6]gmet!$F$1800)</f>
        <v>12010343.987</v>
      </c>
      <c r="AI59" s="19">
        <f t="shared" si="99"/>
        <v>1.5222732495690867</v>
      </c>
      <c r="AJ59" s="32">
        <f>SUM([6]gmet!$J$1800)</f>
        <v>8330839.71</v>
      </c>
      <c r="AK59" s="19">
        <f t="shared" si="56"/>
        <v>69.363872666905323</v>
      </c>
      <c r="AL59" s="7">
        <f t="shared" si="84"/>
        <v>3565226.8140000002</v>
      </c>
      <c r="AM59" s="19">
        <f t="shared" si="58"/>
        <v>29.684635326506907</v>
      </c>
      <c r="AN59" s="32">
        <f>SUM([6]gmet!$N$1800)</f>
        <v>11896066.524</v>
      </c>
      <c r="AO59" s="21">
        <f t="shared" si="70"/>
        <v>99.048507993412244</v>
      </c>
      <c r="AP59" s="18"/>
      <c r="AQ59" s="19">
        <f t="shared" si="100"/>
        <v>0</v>
      </c>
      <c r="AR59" s="20"/>
      <c r="AS59" s="19">
        <f t="shared" si="103"/>
        <v>0</v>
      </c>
      <c r="AT59" s="7"/>
      <c r="AU59" s="19">
        <f t="shared" si="104"/>
        <v>0</v>
      </c>
      <c r="AV59" s="20"/>
      <c r="AW59" s="21">
        <f t="shared" si="71"/>
        <v>0</v>
      </c>
      <c r="AX59" s="18"/>
      <c r="AY59" s="19">
        <f t="shared" si="101"/>
        <v>0</v>
      </c>
      <c r="AZ59" s="20"/>
      <c r="BA59" s="19">
        <f t="shared" si="72"/>
        <v>0</v>
      </c>
      <c r="BB59" s="7"/>
      <c r="BC59" s="19">
        <f t="shared" si="73"/>
        <v>0</v>
      </c>
      <c r="BD59" s="20"/>
      <c r="BE59" s="21">
        <f t="shared" si="74"/>
        <v>0</v>
      </c>
      <c r="BF59" s="30">
        <f>SUM([6]gmet!$D$432)</f>
        <v>78056818.034000009</v>
      </c>
      <c r="BG59" s="7">
        <f t="shared" si="116"/>
        <v>43688118.203999996</v>
      </c>
      <c r="BH59" s="22">
        <f t="shared" si="94"/>
        <v>0.30784382838746743</v>
      </c>
      <c r="BI59" s="18" t="e">
        <f>SUM(BI52:BI58)</f>
        <v>#REF!</v>
      </c>
      <c r="BJ59" s="20" t="e">
        <f>SUM(BJ52:BJ58)</f>
        <v>#REF!</v>
      </c>
      <c r="BK59" s="7">
        <f t="shared" si="114"/>
        <v>13113731.043</v>
      </c>
      <c r="BL59" s="19">
        <f t="shared" si="36"/>
        <v>30.016699235627257</v>
      </c>
      <c r="BM59" s="7">
        <f t="shared" si="114"/>
        <v>6385192.4470000006</v>
      </c>
      <c r="BN59" s="19">
        <f t="shared" si="95"/>
        <v>14.615398212357395</v>
      </c>
      <c r="BO59" s="10">
        <f t="shared" si="92"/>
        <v>19498923.490000002</v>
      </c>
      <c r="BP59" s="21">
        <f>IF(OR(BO59=0,BG59=0),0,BO59/BG59)*100</f>
        <v>44.632097447984656</v>
      </c>
    </row>
    <row r="60" spans="1:70" s="16" customFormat="1" ht="16.5" thickBot="1" x14ac:dyDescent="0.3">
      <c r="A60" s="81" t="s">
        <v>77</v>
      </c>
      <c r="B60" s="25">
        <f>SUM(B53:B59)</f>
        <v>747761080.96100008</v>
      </c>
      <c r="C60" s="26">
        <f t="shared" si="96"/>
        <v>22.054547025265126</v>
      </c>
      <c r="D60" s="27">
        <f>SUM(D53:D59)</f>
        <v>136065722.7123</v>
      </c>
      <c r="E60" s="26">
        <f t="shared" si="9"/>
        <v>18.196416766894639</v>
      </c>
      <c r="F60" s="27">
        <f t="shared" ref="F60:F82" si="117">SUM(H60-D60)</f>
        <v>611642820.08369994</v>
      </c>
      <c r="G60" s="26">
        <f t="shared" si="11"/>
        <v>81.7965571700569</v>
      </c>
      <c r="H60" s="27">
        <f>SUM(H53:H59)</f>
        <v>747708542.79599988</v>
      </c>
      <c r="I60" s="28">
        <f t="shared" si="12"/>
        <v>99.992973936951529</v>
      </c>
      <c r="J60" s="25">
        <f>SUM(J53:J59)</f>
        <v>1053022444.577</v>
      </c>
      <c r="K60" s="26">
        <f t="shared" si="97"/>
        <v>20.013277254424146</v>
      </c>
      <c r="L60" s="27">
        <f>SUM(L53:L59)</f>
        <v>36841306.234000005</v>
      </c>
      <c r="M60" s="26">
        <f t="shared" si="46"/>
        <v>3.4986249745891396</v>
      </c>
      <c r="N60" s="27">
        <f t="shared" si="76"/>
        <v>56807212.921999998</v>
      </c>
      <c r="O60" s="26">
        <f t="shared" si="48"/>
        <v>5.3946820615793714</v>
      </c>
      <c r="P60" s="27">
        <f>SUM(P53:P59)</f>
        <v>93648519.156000003</v>
      </c>
      <c r="Q60" s="28">
        <f t="shared" si="49"/>
        <v>8.8933070361685118</v>
      </c>
      <c r="R60" s="25">
        <f>SUM(R53:R59)</f>
        <v>1800783525.5380001</v>
      </c>
      <c r="S60" s="26">
        <f t="shared" si="98"/>
        <v>20.813189315317359</v>
      </c>
      <c r="T60" s="27">
        <f>SUM(T53:T59)</f>
        <v>172907028.9463</v>
      </c>
      <c r="U60" s="26">
        <f t="shared" si="107"/>
        <v>9.6017664807680028</v>
      </c>
      <c r="V60" s="27">
        <f t="shared" si="108"/>
        <v>668450033.00569987</v>
      </c>
      <c r="W60" s="26">
        <f t="shared" si="109"/>
        <v>37.119954926619755</v>
      </c>
      <c r="X60" s="27">
        <f>SUM(X53:X59)</f>
        <v>841357061.9519999</v>
      </c>
      <c r="Y60" s="28">
        <f t="shared" si="111"/>
        <v>46.721721407387761</v>
      </c>
      <c r="Z60" s="25">
        <f>SUM(Z53:Z59)</f>
        <v>158489747.72099999</v>
      </c>
      <c r="AA60" s="26">
        <f t="shared" si="69"/>
        <v>4.0637067115831691</v>
      </c>
      <c r="AB60" s="27">
        <f>SUM(AB53:AB59)</f>
        <v>4449789.9330000002</v>
      </c>
      <c r="AC60" s="26">
        <f t="shared" si="33"/>
        <v>2.8076200492370402</v>
      </c>
      <c r="AD60" s="27">
        <f t="shared" si="112"/>
        <v>34434034.881999999</v>
      </c>
      <c r="AE60" s="26">
        <f t="shared" si="34"/>
        <v>21.726348471837127</v>
      </c>
      <c r="AF60" s="27">
        <f>SUM(AF53:AF59)</f>
        <v>38883824.814999998</v>
      </c>
      <c r="AG60" s="28">
        <f t="shared" si="35"/>
        <v>24.533968521074168</v>
      </c>
      <c r="AH60" s="25">
        <f>SUM(AH53:AH59)</f>
        <v>474712538.79999995</v>
      </c>
      <c r="AI60" s="26">
        <f t="shared" si="99"/>
        <v>60.168318229057824</v>
      </c>
      <c r="AJ60" s="27">
        <f>SUM(AJ53:AJ59)</f>
        <v>211393691.11600003</v>
      </c>
      <c r="AK60" s="26">
        <f t="shared" si="56"/>
        <v>44.530884237937059</v>
      </c>
      <c r="AL60" s="27">
        <f t="shared" si="84"/>
        <v>257099679.50499991</v>
      </c>
      <c r="AM60" s="26">
        <f t="shared" si="58"/>
        <v>54.159024355014566</v>
      </c>
      <c r="AN60" s="27">
        <f>SUM(AN53:AN59)</f>
        <v>468493370.62099993</v>
      </c>
      <c r="AO60" s="28">
        <f t="shared" si="70"/>
        <v>98.68990859295161</v>
      </c>
      <c r="AP60" s="25"/>
      <c r="AQ60" s="26">
        <f t="shared" si="100"/>
        <v>0</v>
      </c>
      <c r="AR60" s="27"/>
      <c r="AS60" s="26">
        <f t="shared" si="103"/>
        <v>0</v>
      </c>
      <c r="AT60" s="27"/>
      <c r="AU60" s="26">
        <f t="shared" si="104"/>
        <v>0</v>
      </c>
      <c r="AV60" s="27"/>
      <c r="AW60" s="28">
        <f t="shared" si="71"/>
        <v>0</v>
      </c>
      <c r="AX60" s="25"/>
      <c r="AY60" s="26">
        <f t="shared" si="101"/>
        <v>0</v>
      </c>
      <c r="AZ60" s="27"/>
      <c r="BA60" s="26">
        <f t="shared" si="72"/>
        <v>0</v>
      </c>
      <c r="BB60" s="27"/>
      <c r="BC60" s="26">
        <f t="shared" si="73"/>
        <v>0</v>
      </c>
      <c r="BD60" s="27"/>
      <c r="BE60" s="28">
        <f t="shared" si="74"/>
        <v>0</v>
      </c>
      <c r="BF60" s="25">
        <f>SUM(BF53:BF59)</f>
        <v>2291035409.0789995</v>
      </c>
      <c r="BG60" s="25">
        <f>SUM(BG53:BG59)</f>
        <v>2433985812.0590005</v>
      </c>
      <c r="BH60" s="29">
        <f t="shared" si="94"/>
        <v>17.150830510168742</v>
      </c>
      <c r="BI60" s="25">
        <f>SUM([8]vic!$H$320)</f>
        <v>0</v>
      </c>
      <c r="BJ60" s="27">
        <f t="shared" ref="BJ60:BJ82" si="118">SUM(BG60-BI60)</f>
        <v>2433985812.0590005</v>
      </c>
      <c r="BK60" s="25">
        <f>SUM(BK53:BK59)</f>
        <v>388750509.99529999</v>
      </c>
      <c r="BL60" s="26">
        <f t="shared" si="36"/>
        <v>15.971765655710263</v>
      </c>
      <c r="BM60" s="25">
        <f>SUM(BM53:BM59)</f>
        <v>959983747.39269996</v>
      </c>
      <c r="BN60" s="26">
        <f t="shared" si="95"/>
        <v>39.440811143455825</v>
      </c>
      <c r="BO60" s="25">
        <f>SUM(BO53:BO59)</f>
        <v>1348734257.388</v>
      </c>
      <c r="BP60" s="28">
        <f t="shared" ref="BP60:BP84" si="119">IF(OR(BO60=0,BG60=0),0,BO60/BG60)*100</f>
        <v>55.412576799166089</v>
      </c>
      <c r="BQ60" s="259"/>
    </row>
    <row r="61" spans="1:70" x14ac:dyDescent="0.2">
      <c r="A61" s="245" t="s">
        <v>351</v>
      </c>
      <c r="B61" s="30">
        <f>SUM('[9]403'!$F$434)</f>
        <v>0</v>
      </c>
      <c r="C61" s="31">
        <f t="shared" si="96"/>
        <v>0</v>
      </c>
      <c r="D61" s="32">
        <f>SUM('[9]403'!$J$434)</f>
        <v>0</v>
      </c>
      <c r="E61" s="31">
        <f t="shared" si="9"/>
        <v>0</v>
      </c>
      <c r="F61" s="32">
        <f t="shared" si="117"/>
        <v>0</v>
      </c>
      <c r="G61" s="31">
        <f t="shared" si="11"/>
        <v>0</v>
      </c>
      <c r="H61" s="32">
        <f>SUM('[9]403'!$N$434)</f>
        <v>0</v>
      </c>
      <c r="I61" s="33">
        <f t="shared" si="12"/>
        <v>0</v>
      </c>
      <c r="J61" s="30">
        <f>SUM('[9]403'!$F$885)</f>
        <v>700000</v>
      </c>
      <c r="K61" s="31">
        <f t="shared" si="97"/>
        <v>1.3303889342761773E-2</v>
      </c>
      <c r="L61" s="32">
        <f>SUM('[9]403'!$J$885)</f>
        <v>0</v>
      </c>
      <c r="M61" s="31">
        <f t="shared" si="46"/>
        <v>0</v>
      </c>
      <c r="N61" s="32">
        <f t="shared" si="76"/>
        <v>0</v>
      </c>
      <c r="O61" s="31">
        <f t="shared" si="48"/>
        <v>0</v>
      </c>
      <c r="P61" s="32">
        <f>SUM('[9]403'!$N$885)</f>
        <v>0</v>
      </c>
      <c r="Q61" s="257"/>
      <c r="R61" s="5">
        <f t="shared" ref="R61:R82" si="120">SUM(B61+J61)</f>
        <v>700000</v>
      </c>
      <c r="S61" s="6">
        <f t="shared" si="98"/>
        <v>8.0904963390141318E-3</v>
      </c>
      <c r="T61" s="5">
        <f t="shared" ref="T61:T82" si="121">SUM(D61+L61)</f>
        <v>0</v>
      </c>
      <c r="U61" s="6">
        <f t="shared" ref="U61:U84" si="122">IF(OR(T61=0,R61=0),0,T61/R61)*100</f>
        <v>0</v>
      </c>
      <c r="V61" s="7">
        <f t="shared" ref="V61:V82" si="123">SUM(X61-T61)</f>
        <v>0</v>
      </c>
      <c r="W61" s="6">
        <f t="shared" ref="W61:W84" si="124">IF(OR(V61=0,R61=0),0,V61/R61)*100</f>
        <v>0</v>
      </c>
      <c r="X61" s="5">
        <f t="shared" ref="X61:X82" si="125">SUM(H61+P61)</f>
        <v>0</v>
      </c>
      <c r="Y61" s="8">
        <f t="shared" ref="Y61:Y84" si="126">IF(OR(X61=0,R61=0),0,X61/R61)*100</f>
        <v>0</v>
      </c>
      <c r="Z61" s="30"/>
      <c r="AA61" s="31">
        <f t="shared" si="69"/>
        <v>0</v>
      </c>
      <c r="AB61" s="32"/>
      <c r="AC61" s="31">
        <f t="shared" si="33"/>
        <v>0</v>
      </c>
      <c r="AD61" s="32"/>
      <c r="AE61" s="31">
        <f t="shared" si="34"/>
        <v>0</v>
      </c>
      <c r="AF61" s="32"/>
      <c r="AG61" s="33">
        <f t="shared" si="35"/>
        <v>0</v>
      </c>
      <c r="AH61" s="30">
        <f>SUM('[9]403'!$F$1800)</f>
        <v>0</v>
      </c>
      <c r="AI61" s="31">
        <f t="shared" si="99"/>
        <v>0</v>
      </c>
      <c r="AJ61" s="32">
        <f>SUM('[9]403'!$J$1800)</f>
        <v>0</v>
      </c>
      <c r="AK61" s="31">
        <f t="shared" si="56"/>
        <v>0</v>
      </c>
      <c r="AL61" s="32">
        <f t="shared" si="84"/>
        <v>0</v>
      </c>
      <c r="AM61" s="31">
        <f t="shared" si="58"/>
        <v>0</v>
      </c>
      <c r="AN61" s="32">
        <f>SUM('[9]403'!$N$1800)</f>
        <v>0</v>
      </c>
      <c r="AO61" s="33">
        <f t="shared" si="70"/>
        <v>0</v>
      </c>
      <c r="AP61" s="30"/>
      <c r="AQ61" s="31">
        <f t="shared" si="100"/>
        <v>0</v>
      </c>
      <c r="AR61" s="32"/>
      <c r="AS61" s="31">
        <f t="shared" si="103"/>
        <v>0</v>
      </c>
      <c r="AT61" s="32"/>
      <c r="AU61" s="31">
        <f t="shared" si="104"/>
        <v>0</v>
      </c>
      <c r="AV61" s="32"/>
      <c r="AW61" s="33">
        <f t="shared" si="71"/>
        <v>0</v>
      </c>
      <c r="AX61" s="30"/>
      <c r="AY61" s="31">
        <f t="shared" si="101"/>
        <v>0</v>
      </c>
      <c r="AZ61" s="32"/>
      <c r="BA61" s="31">
        <f t="shared" si="72"/>
        <v>0</v>
      </c>
      <c r="BB61" s="32"/>
      <c r="BC61" s="31">
        <f t="shared" si="73"/>
        <v>0</v>
      </c>
      <c r="BD61" s="32"/>
      <c r="BE61" s="33">
        <f t="shared" si="74"/>
        <v>0</v>
      </c>
      <c r="BF61" s="30">
        <f>SUM('[9]403'!$D$432)</f>
        <v>0</v>
      </c>
      <c r="BG61" s="32">
        <f t="shared" ref="BG61:BG82" si="127">SUM(B61+Z61+AH61+AP61)</f>
        <v>0</v>
      </c>
      <c r="BH61" s="34">
        <f t="shared" si="94"/>
        <v>0</v>
      </c>
      <c r="BI61" s="30">
        <f>SUM([8]tun!$H$320)</f>
        <v>0</v>
      </c>
      <c r="BJ61" s="32">
        <f t="shared" si="118"/>
        <v>0</v>
      </c>
      <c r="BK61" s="32">
        <f t="shared" ref="BK61:BK82" si="128">SUM(D61+AB61+AJ61+AR61)</f>
        <v>0</v>
      </c>
      <c r="BL61" s="31">
        <f t="shared" si="36"/>
        <v>0</v>
      </c>
      <c r="BM61" s="32">
        <f t="shared" ref="BM61:BM82" si="129">SUM(F61+AD61+AL61+AT61+BB61)</f>
        <v>0</v>
      </c>
      <c r="BN61" s="31">
        <f t="shared" si="95"/>
        <v>0</v>
      </c>
      <c r="BO61" s="35">
        <f t="shared" ref="BO61:BO82" si="130">SUM(BK61+BM61)</f>
        <v>0</v>
      </c>
      <c r="BP61" s="33">
        <f t="shared" si="119"/>
        <v>0</v>
      </c>
    </row>
    <row r="62" spans="1:70" x14ac:dyDescent="0.2">
      <c r="A62" s="80" t="s">
        <v>352</v>
      </c>
      <c r="B62" s="30">
        <f>SUM('[9]402'!$F$434)</f>
        <v>0</v>
      </c>
      <c r="C62" s="6">
        <f t="shared" si="96"/>
        <v>0</v>
      </c>
      <c r="D62" s="32">
        <f>SUM('[9]402'!$J$434)</f>
        <v>0</v>
      </c>
      <c r="E62" s="6">
        <f t="shared" si="9"/>
        <v>0</v>
      </c>
      <c r="F62" s="7">
        <f t="shared" si="117"/>
        <v>0</v>
      </c>
      <c r="G62" s="6">
        <f t="shared" si="11"/>
        <v>0</v>
      </c>
      <c r="H62" s="32">
        <f>SUM('[9]402'!$N$434)</f>
        <v>0</v>
      </c>
      <c r="I62" s="8">
        <f t="shared" si="12"/>
        <v>0</v>
      </c>
      <c r="J62" s="30">
        <f>SUM('[9]402'!$F$885)</f>
        <v>0</v>
      </c>
      <c r="K62" s="6">
        <f t="shared" si="97"/>
        <v>0</v>
      </c>
      <c r="L62" s="32">
        <f>SUM('[9]402'!$J$885)</f>
        <v>0</v>
      </c>
      <c r="M62" s="6">
        <f t="shared" si="46"/>
        <v>0</v>
      </c>
      <c r="N62" s="7">
        <f t="shared" si="76"/>
        <v>0</v>
      </c>
      <c r="O62" s="6">
        <f t="shared" si="48"/>
        <v>0</v>
      </c>
      <c r="P62" s="32">
        <f>SUM('[9]402'!$N$885)</f>
        <v>0</v>
      </c>
      <c r="Q62" s="255"/>
      <c r="R62" s="5">
        <f t="shared" si="120"/>
        <v>0</v>
      </c>
      <c r="S62" s="6">
        <f t="shared" si="98"/>
        <v>0</v>
      </c>
      <c r="T62" s="5">
        <f t="shared" si="121"/>
        <v>0</v>
      </c>
      <c r="U62" s="6">
        <f t="shared" si="122"/>
        <v>0</v>
      </c>
      <c r="V62" s="7">
        <f t="shared" si="123"/>
        <v>0</v>
      </c>
      <c r="W62" s="6">
        <f t="shared" si="124"/>
        <v>0</v>
      </c>
      <c r="X62" s="5">
        <f t="shared" si="125"/>
        <v>0</v>
      </c>
      <c r="Y62" s="8">
        <f t="shared" si="126"/>
        <v>0</v>
      </c>
      <c r="Z62" s="5"/>
      <c r="AA62" s="6">
        <f t="shared" si="69"/>
        <v>0</v>
      </c>
      <c r="AB62" s="7"/>
      <c r="AC62" s="6">
        <f t="shared" si="33"/>
        <v>0</v>
      </c>
      <c r="AD62" s="7"/>
      <c r="AE62" s="6">
        <f t="shared" si="34"/>
        <v>0</v>
      </c>
      <c r="AF62" s="7"/>
      <c r="AG62" s="8">
        <f t="shared" si="35"/>
        <v>0</v>
      </c>
      <c r="AH62" s="30">
        <f>SUM('[9]402'!$F$1800)</f>
        <v>999791.598</v>
      </c>
      <c r="AI62" s="6">
        <f t="shared" si="99"/>
        <v>0.12672043418795462</v>
      </c>
      <c r="AJ62" s="32">
        <f>SUM('[9]402'!$J$1800)</f>
        <v>514836.95199999999</v>
      </c>
      <c r="AK62" s="6">
        <f t="shared" si="56"/>
        <v>51.494426741521778</v>
      </c>
      <c r="AL62" s="7">
        <f t="shared" si="84"/>
        <v>484954.64600000001</v>
      </c>
      <c r="AM62" s="6">
        <f t="shared" si="58"/>
        <v>48.505573258478215</v>
      </c>
      <c r="AN62" s="32">
        <f>SUM('[9]402'!$N$1800)</f>
        <v>999791.598</v>
      </c>
      <c r="AO62" s="8">
        <f t="shared" si="70"/>
        <v>100</v>
      </c>
      <c r="AP62" s="5"/>
      <c r="AQ62" s="6">
        <f t="shared" si="100"/>
        <v>0</v>
      </c>
      <c r="AR62" s="7"/>
      <c r="AS62" s="6">
        <f t="shared" si="103"/>
        <v>0</v>
      </c>
      <c r="AT62" s="7"/>
      <c r="AU62" s="6">
        <f t="shared" si="104"/>
        <v>0</v>
      </c>
      <c r="AV62" s="7"/>
      <c r="AW62" s="8">
        <f t="shared" si="71"/>
        <v>0</v>
      </c>
      <c r="AX62" s="5"/>
      <c r="AY62" s="6">
        <f t="shared" si="101"/>
        <v>0</v>
      </c>
      <c r="AZ62" s="7"/>
      <c r="BA62" s="6">
        <f t="shared" si="72"/>
        <v>0</v>
      </c>
      <c r="BB62" s="7"/>
      <c r="BC62" s="6">
        <f t="shared" si="73"/>
        <v>0</v>
      </c>
      <c r="BD62" s="7"/>
      <c r="BE62" s="8">
        <f t="shared" si="74"/>
        <v>0</v>
      </c>
      <c r="BF62" s="30">
        <f>SUM('[9]402'!$D$432)</f>
        <v>529000</v>
      </c>
      <c r="BG62" s="7">
        <f t="shared" si="127"/>
        <v>999791.598</v>
      </c>
      <c r="BH62" s="9">
        <f t="shared" si="94"/>
        <v>7.0449285931881624E-3</v>
      </c>
      <c r="BI62" s="5">
        <f>SUM([8]sim!$H$320)</f>
        <v>0</v>
      </c>
      <c r="BJ62" s="7">
        <f t="shared" si="118"/>
        <v>999791.598</v>
      </c>
      <c r="BK62" s="7">
        <f t="shared" si="128"/>
        <v>514836.95199999999</v>
      </c>
      <c r="BL62" s="6">
        <f t="shared" si="36"/>
        <v>51.494426741521778</v>
      </c>
      <c r="BM62" s="7">
        <f t="shared" si="129"/>
        <v>484954.64600000001</v>
      </c>
      <c r="BN62" s="6">
        <f t="shared" si="95"/>
        <v>48.505573258478215</v>
      </c>
      <c r="BO62" s="10">
        <f t="shared" si="130"/>
        <v>999791.598</v>
      </c>
      <c r="BP62" s="8">
        <f t="shared" si="119"/>
        <v>100</v>
      </c>
    </row>
    <row r="63" spans="1:70" x14ac:dyDescent="0.2">
      <c r="A63" s="80" t="s">
        <v>353</v>
      </c>
      <c r="B63" s="30">
        <f>SUM('[9]406'!$F$434)</f>
        <v>174115.38300000003</v>
      </c>
      <c r="C63" s="6">
        <f t="shared" si="96"/>
        <v>5.135378130753274E-3</v>
      </c>
      <c r="D63" s="32">
        <f>SUM('[9]406'!$J$434)</f>
        <v>33729.271999999997</v>
      </c>
      <c r="E63" s="6">
        <f t="shared" si="9"/>
        <v>19.371793243564237</v>
      </c>
      <c r="F63" s="7">
        <f t="shared" si="117"/>
        <v>140386.111</v>
      </c>
      <c r="G63" s="6">
        <f t="shared" si="11"/>
        <v>80.628206756435745</v>
      </c>
      <c r="H63" s="32">
        <f>SUM('[9]406'!$N$434)</f>
        <v>174115.383</v>
      </c>
      <c r="I63" s="8">
        <f t="shared" si="12"/>
        <v>99.999999999999972</v>
      </c>
      <c r="J63" s="30">
        <f>SUM('[9]406'!$F$885)</f>
        <v>2408821.0959999999</v>
      </c>
      <c r="K63" s="6">
        <f t="shared" si="97"/>
        <v>4.5780984725277335E-2</v>
      </c>
      <c r="L63" s="32">
        <f>SUM('[9]406'!$J$885)</f>
        <v>0</v>
      </c>
      <c r="M63" s="6">
        <f t="shared" si="46"/>
        <v>0</v>
      </c>
      <c r="N63" s="7">
        <f t="shared" si="76"/>
        <v>0</v>
      </c>
      <c r="O63" s="6">
        <f t="shared" si="48"/>
        <v>0</v>
      </c>
      <c r="P63" s="32">
        <f>SUM('[9]406'!$N$885)</f>
        <v>0</v>
      </c>
      <c r="Q63" s="255"/>
      <c r="R63" s="5">
        <f t="shared" si="120"/>
        <v>2582936.4789999998</v>
      </c>
      <c r="S63" s="6">
        <f t="shared" si="98"/>
        <v>2.9853197324650783E-2</v>
      </c>
      <c r="T63" s="5">
        <f t="shared" si="121"/>
        <v>33729.271999999997</v>
      </c>
      <c r="U63" s="6">
        <f t="shared" si="122"/>
        <v>1.3058498447107958</v>
      </c>
      <c r="V63" s="7">
        <f t="shared" si="123"/>
        <v>140386.111</v>
      </c>
      <c r="W63" s="6">
        <f t="shared" si="124"/>
        <v>5.435136022173932</v>
      </c>
      <c r="X63" s="5">
        <f t="shared" si="125"/>
        <v>174115.383</v>
      </c>
      <c r="Y63" s="8">
        <f t="shared" si="126"/>
        <v>6.7409858668847269</v>
      </c>
      <c r="Z63" s="5"/>
      <c r="AA63" s="6">
        <f t="shared" si="69"/>
        <v>0</v>
      </c>
      <c r="AB63" s="7"/>
      <c r="AC63" s="6">
        <f t="shared" si="33"/>
        <v>0</v>
      </c>
      <c r="AD63" s="7"/>
      <c r="AE63" s="6">
        <f t="shared" si="34"/>
        <v>0</v>
      </c>
      <c r="AF63" s="7"/>
      <c r="AG63" s="8">
        <f t="shared" si="35"/>
        <v>0</v>
      </c>
      <c r="AH63" s="30">
        <f>SUM('[9]406'!$F$1800)</f>
        <v>378871.625</v>
      </c>
      <c r="AI63" s="6">
        <f t="shared" si="99"/>
        <v>4.8020784449016668E-2</v>
      </c>
      <c r="AJ63" s="32">
        <f>SUM('[9]406'!$J$1800)</f>
        <v>138237.076</v>
      </c>
      <c r="AK63" s="6">
        <f t="shared" si="56"/>
        <v>36.486521259014843</v>
      </c>
      <c r="AL63" s="7">
        <f t="shared" si="84"/>
        <v>240634.549</v>
      </c>
      <c r="AM63" s="6">
        <f t="shared" si="58"/>
        <v>63.51347874098515</v>
      </c>
      <c r="AN63" s="32">
        <f>SUM('[9]406'!$N$1800)</f>
        <v>378871.625</v>
      </c>
      <c r="AO63" s="8">
        <f t="shared" si="70"/>
        <v>100</v>
      </c>
      <c r="AP63" s="5"/>
      <c r="AQ63" s="6">
        <f t="shared" si="100"/>
        <v>0</v>
      </c>
      <c r="AR63" s="7"/>
      <c r="AS63" s="6">
        <f t="shared" si="103"/>
        <v>0</v>
      </c>
      <c r="AT63" s="7"/>
      <c r="AU63" s="6">
        <f t="shared" si="104"/>
        <v>0</v>
      </c>
      <c r="AV63" s="7"/>
      <c r="AW63" s="8">
        <f t="shared" si="71"/>
        <v>0</v>
      </c>
      <c r="AX63" s="5"/>
      <c r="AY63" s="6">
        <f t="shared" si="101"/>
        <v>0</v>
      </c>
      <c r="AZ63" s="7"/>
      <c r="BA63" s="6">
        <f t="shared" si="72"/>
        <v>0</v>
      </c>
      <c r="BB63" s="7"/>
      <c r="BC63" s="6">
        <f t="shared" si="73"/>
        <v>0</v>
      </c>
      <c r="BD63" s="7"/>
      <c r="BE63" s="8">
        <f t="shared" si="74"/>
        <v>0</v>
      </c>
      <c r="BF63" s="30">
        <f>SUM('[9]406'!$D$432)</f>
        <v>1983000</v>
      </c>
      <c r="BG63" s="7">
        <f t="shared" si="127"/>
        <v>552987.00800000003</v>
      </c>
      <c r="BH63" s="9">
        <f t="shared" si="94"/>
        <v>3.8965660364759049E-3</v>
      </c>
      <c r="BI63" s="5">
        <f>SUM([8]ken!$H$320)</f>
        <v>0</v>
      </c>
      <c r="BJ63" s="7">
        <f t="shared" si="118"/>
        <v>552987.00800000003</v>
      </c>
      <c r="BK63" s="7">
        <f t="shared" si="128"/>
        <v>171966.348</v>
      </c>
      <c r="BL63" s="6">
        <f t="shared" si="36"/>
        <v>31.09771938801137</v>
      </c>
      <c r="BM63" s="7">
        <f t="shared" si="129"/>
        <v>381020.66000000003</v>
      </c>
      <c r="BN63" s="6">
        <f t="shared" si="95"/>
        <v>68.90228061198863</v>
      </c>
      <c r="BO63" s="10">
        <f t="shared" si="130"/>
        <v>552987.00800000003</v>
      </c>
      <c r="BP63" s="8">
        <f t="shared" si="119"/>
        <v>100</v>
      </c>
    </row>
    <row r="64" spans="1:70" x14ac:dyDescent="0.2">
      <c r="A64" s="80" t="s">
        <v>354</v>
      </c>
      <c r="B64" s="30">
        <f>SUM('[9]404'!$F$434)</f>
        <v>70484.782000000007</v>
      </c>
      <c r="C64" s="6">
        <f t="shared" si="96"/>
        <v>2.0788858617604858E-3</v>
      </c>
      <c r="D64" s="32">
        <f>SUM('[9]404'!$J$434)</f>
        <v>41757.805999999997</v>
      </c>
      <c r="E64" s="6">
        <f t="shared" si="9"/>
        <v>59.243718736336582</v>
      </c>
      <c r="F64" s="7">
        <f t="shared" si="117"/>
        <v>28726.97600000001</v>
      </c>
      <c r="G64" s="6">
        <f t="shared" si="11"/>
        <v>40.756281263663418</v>
      </c>
      <c r="H64" s="32">
        <f>SUM('[9]404'!$N$434)</f>
        <v>70484.782000000007</v>
      </c>
      <c r="I64" s="8">
        <f t="shared" si="12"/>
        <v>100</v>
      </c>
      <c r="J64" s="30">
        <f>SUM('[9]404'!$F$885)</f>
        <v>0</v>
      </c>
      <c r="K64" s="6">
        <f t="shared" si="97"/>
        <v>0</v>
      </c>
      <c r="L64" s="32">
        <f>SUM('[9]404'!$J$885)</f>
        <v>0</v>
      </c>
      <c r="M64" s="6">
        <f t="shared" si="46"/>
        <v>0</v>
      </c>
      <c r="N64" s="7">
        <f t="shared" si="76"/>
        <v>0</v>
      </c>
      <c r="O64" s="6">
        <f t="shared" si="48"/>
        <v>0</v>
      </c>
      <c r="P64" s="32">
        <f>SUM('[9]404'!$N$885)</f>
        <v>0</v>
      </c>
      <c r="Q64" s="255"/>
      <c r="R64" s="5">
        <f t="shared" si="120"/>
        <v>70484.782000000007</v>
      </c>
      <c r="S64" s="6">
        <f t="shared" si="98"/>
        <v>8.1465267246744189E-4</v>
      </c>
      <c r="T64" s="5">
        <f t="shared" si="121"/>
        <v>41757.805999999997</v>
      </c>
      <c r="U64" s="6">
        <f t="shared" si="122"/>
        <v>59.243718736336582</v>
      </c>
      <c r="V64" s="7">
        <f t="shared" si="123"/>
        <v>28726.97600000001</v>
      </c>
      <c r="W64" s="6">
        <f t="shared" si="124"/>
        <v>40.756281263663418</v>
      </c>
      <c r="X64" s="5">
        <f t="shared" si="125"/>
        <v>70484.782000000007</v>
      </c>
      <c r="Y64" s="8">
        <f t="shared" si="126"/>
        <v>100</v>
      </c>
      <c r="Z64" s="5"/>
      <c r="AA64" s="6">
        <f t="shared" si="69"/>
        <v>0</v>
      </c>
      <c r="AB64" s="7"/>
      <c r="AC64" s="6">
        <f t="shared" si="33"/>
        <v>0</v>
      </c>
      <c r="AD64" s="7"/>
      <c r="AE64" s="6">
        <f t="shared" si="34"/>
        <v>0</v>
      </c>
      <c r="AF64" s="7"/>
      <c r="AG64" s="8">
        <f t="shared" si="35"/>
        <v>0</v>
      </c>
      <c r="AH64" s="30">
        <f>SUM('[9]404'!$F$1800)</f>
        <v>865000</v>
      </c>
      <c r="AI64" s="6">
        <f t="shared" si="99"/>
        <v>0.10963602393924174</v>
      </c>
      <c r="AJ64" s="32">
        <f>SUM('[9]404'!$J$1800)</f>
        <v>0</v>
      </c>
      <c r="AK64" s="6">
        <f t="shared" si="56"/>
        <v>0</v>
      </c>
      <c r="AL64" s="7">
        <f t="shared" si="84"/>
        <v>0</v>
      </c>
      <c r="AM64" s="6">
        <f t="shared" si="58"/>
        <v>0</v>
      </c>
      <c r="AN64" s="32">
        <f>SUM('[9]404'!$N$1800)</f>
        <v>0</v>
      </c>
      <c r="AO64" s="8">
        <f t="shared" si="70"/>
        <v>0</v>
      </c>
      <c r="AP64" s="5"/>
      <c r="AQ64" s="6">
        <f t="shared" si="100"/>
        <v>0</v>
      </c>
      <c r="AR64" s="7"/>
      <c r="AS64" s="6">
        <f t="shared" si="103"/>
        <v>0</v>
      </c>
      <c r="AT64" s="7"/>
      <c r="AU64" s="6">
        <f t="shared" si="104"/>
        <v>0</v>
      </c>
      <c r="AV64" s="7"/>
      <c r="AW64" s="8">
        <f t="shared" si="71"/>
        <v>0</v>
      </c>
      <c r="AX64" s="5"/>
      <c r="AY64" s="6">
        <f t="shared" si="101"/>
        <v>0</v>
      </c>
      <c r="AZ64" s="7"/>
      <c r="BA64" s="6">
        <f t="shared" si="72"/>
        <v>0</v>
      </c>
      <c r="BB64" s="7"/>
      <c r="BC64" s="6">
        <f t="shared" si="73"/>
        <v>0</v>
      </c>
      <c r="BD64" s="7"/>
      <c r="BE64" s="8">
        <f t="shared" si="74"/>
        <v>0</v>
      </c>
      <c r="BF64" s="30">
        <f>SUM('[9]404'!$D$432)</f>
        <v>1300000</v>
      </c>
      <c r="BG64" s="7">
        <f t="shared" si="127"/>
        <v>935484.78200000001</v>
      </c>
      <c r="BH64" s="9">
        <f t="shared" si="94"/>
        <v>6.5917972329311318E-3</v>
      </c>
      <c r="BI64" s="5">
        <f>SUM([8]cla!$H$320)</f>
        <v>0</v>
      </c>
      <c r="BJ64" s="7">
        <f t="shared" si="118"/>
        <v>935484.78200000001</v>
      </c>
      <c r="BK64" s="7">
        <f t="shared" si="128"/>
        <v>41757.805999999997</v>
      </c>
      <c r="BL64" s="6">
        <f t="shared" si="36"/>
        <v>4.4637611218778757</v>
      </c>
      <c r="BM64" s="7">
        <f t="shared" si="129"/>
        <v>28726.97600000001</v>
      </c>
      <c r="BN64" s="6">
        <f t="shared" si="95"/>
        <v>3.0708116853150487</v>
      </c>
      <c r="BO64" s="10">
        <f t="shared" si="130"/>
        <v>70484.782000000007</v>
      </c>
      <c r="BP64" s="8">
        <f t="shared" si="119"/>
        <v>7.5345728071929239</v>
      </c>
    </row>
    <row r="65" spans="1:68" x14ac:dyDescent="0.2">
      <c r="A65" s="80" t="s">
        <v>355</v>
      </c>
      <c r="B65" s="30">
        <f>SUM('[9]405'!$F$434)</f>
        <v>0</v>
      </c>
      <c r="C65" s="6">
        <f t="shared" si="96"/>
        <v>0</v>
      </c>
      <c r="D65" s="32">
        <f>SUM('[9]405'!$J$434)</f>
        <v>0</v>
      </c>
      <c r="E65" s="6">
        <f t="shared" si="9"/>
        <v>0</v>
      </c>
      <c r="F65" s="7">
        <f t="shared" si="117"/>
        <v>0</v>
      </c>
      <c r="G65" s="6">
        <f t="shared" si="11"/>
        <v>0</v>
      </c>
      <c r="H65" s="32">
        <f>SUM('[9]405'!$N$434)</f>
        <v>0</v>
      </c>
      <c r="I65" s="8">
        <f t="shared" si="12"/>
        <v>0</v>
      </c>
      <c r="J65" s="30">
        <f>SUM('[9]405'!$F$885)</f>
        <v>1027138.476</v>
      </c>
      <c r="K65" s="6">
        <f t="shared" si="97"/>
        <v>1.9521338034852814E-2</v>
      </c>
      <c r="L65" s="32">
        <f>SUM('[9]405'!$J$885)</f>
        <v>0</v>
      </c>
      <c r="M65" s="6">
        <f t="shared" si="46"/>
        <v>0</v>
      </c>
      <c r="N65" s="7">
        <f t="shared" si="76"/>
        <v>0</v>
      </c>
      <c r="O65" s="6">
        <f t="shared" si="48"/>
        <v>0</v>
      </c>
      <c r="P65" s="32">
        <f>SUM('[9]405'!$N$885)</f>
        <v>0</v>
      </c>
      <c r="Q65" s="255"/>
      <c r="R65" s="5">
        <f t="shared" si="120"/>
        <v>1027138.476</v>
      </c>
      <c r="S65" s="6">
        <f t="shared" si="98"/>
        <v>1.1871514399626507E-2</v>
      </c>
      <c r="T65" s="5">
        <f t="shared" si="121"/>
        <v>0</v>
      </c>
      <c r="U65" s="6">
        <f t="shared" si="122"/>
        <v>0</v>
      </c>
      <c r="V65" s="7">
        <f t="shared" si="123"/>
        <v>0</v>
      </c>
      <c r="W65" s="6">
        <f t="shared" si="124"/>
        <v>0</v>
      </c>
      <c r="X65" s="5">
        <f t="shared" si="125"/>
        <v>0</v>
      </c>
      <c r="Y65" s="8">
        <f t="shared" si="126"/>
        <v>0</v>
      </c>
      <c r="Z65" s="5"/>
      <c r="AA65" s="6">
        <f t="shared" si="69"/>
        <v>0</v>
      </c>
      <c r="AB65" s="7"/>
      <c r="AC65" s="6">
        <f t="shared" si="33"/>
        <v>0</v>
      </c>
      <c r="AD65" s="7"/>
      <c r="AE65" s="6">
        <f t="shared" si="34"/>
        <v>0</v>
      </c>
      <c r="AF65" s="7"/>
      <c r="AG65" s="8">
        <f t="shared" si="35"/>
        <v>0</v>
      </c>
      <c r="AH65" s="30">
        <f>SUM('[9]405'!$F$1800)</f>
        <v>1107065.128</v>
      </c>
      <c r="AI65" s="6">
        <f t="shared" si="99"/>
        <v>0.14031701604128061</v>
      </c>
      <c r="AJ65" s="32">
        <f>SUM('[9]405'!$J$1800)</f>
        <v>480716.147</v>
      </c>
      <c r="AK65" s="6">
        <f t="shared" si="56"/>
        <v>43.422571521916822</v>
      </c>
      <c r="AL65" s="7">
        <f t="shared" si="84"/>
        <v>626174.98100000003</v>
      </c>
      <c r="AM65" s="6">
        <f t="shared" si="58"/>
        <v>56.561711245591681</v>
      </c>
      <c r="AN65" s="32">
        <f>SUM('[9]405'!$N$1800)</f>
        <v>1106891.128</v>
      </c>
      <c r="AO65" s="8">
        <f t="shared" si="70"/>
        <v>99.984282767508503</v>
      </c>
      <c r="AP65" s="5"/>
      <c r="AQ65" s="6">
        <f t="shared" si="100"/>
        <v>0</v>
      </c>
      <c r="AR65" s="7"/>
      <c r="AS65" s="6">
        <f t="shared" si="103"/>
        <v>0</v>
      </c>
      <c r="AT65" s="7"/>
      <c r="AU65" s="6">
        <f t="shared" si="104"/>
        <v>0</v>
      </c>
      <c r="AV65" s="7"/>
      <c r="AW65" s="8">
        <f t="shared" si="71"/>
        <v>0</v>
      </c>
      <c r="AX65" s="5"/>
      <c r="AY65" s="6">
        <f t="shared" si="101"/>
        <v>0</v>
      </c>
      <c r="AZ65" s="7"/>
      <c r="BA65" s="6">
        <f t="shared" si="72"/>
        <v>0</v>
      </c>
      <c r="BB65" s="7"/>
      <c r="BC65" s="6">
        <f t="shared" si="73"/>
        <v>0</v>
      </c>
      <c r="BD65" s="7"/>
      <c r="BE65" s="8">
        <f t="shared" si="74"/>
        <v>0</v>
      </c>
      <c r="BF65" s="30">
        <f>SUM('[9]405'!$D$432)</f>
        <v>1276000</v>
      </c>
      <c r="BG65" s="7">
        <f t="shared" si="127"/>
        <v>1107065.128</v>
      </c>
      <c r="BH65" s="9">
        <f t="shared" si="94"/>
        <v>7.800820481358669E-3</v>
      </c>
      <c r="BI65" s="5">
        <f>SUM([8]bos!$H$320)</f>
        <v>0</v>
      </c>
      <c r="BJ65" s="7">
        <f t="shared" si="118"/>
        <v>1107065.128</v>
      </c>
      <c r="BK65" s="7">
        <f t="shared" si="128"/>
        <v>480716.147</v>
      </c>
      <c r="BL65" s="6">
        <f t="shared" si="36"/>
        <v>43.422571521916822</v>
      </c>
      <c r="BM65" s="7">
        <f t="shared" si="129"/>
        <v>626174.98100000003</v>
      </c>
      <c r="BN65" s="6">
        <f t="shared" si="95"/>
        <v>56.561711245591681</v>
      </c>
      <c r="BO65" s="10">
        <f t="shared" si="130"/>
        <v>1106891.128</v>
      </c>
      <c r="BP65" s="8">
        <f t="shared" si="119"/>
        <v>99.984282767508503</v>
      </c>
    </row>
    <row r="66" spans="1:68" x14ac:dyDescent="0.2">
      <c r="A66" s="80" t="s">
        <v>356</v>
      </c>
      <c r="B66" s="30">
        <f>SUM('[9]408'!$F$434)</f>
        <v>1586.7999999970198</v>
      </c>
      <c r="C66" s="6">
        <f t="shared" si="96"/>
        <v>4.6801252580100804E-5</v>
      </c>
      <c r="D66" s="32">
        <f>SUM('[9]408'!$J$434)</f>
        <v>49.3</v>
      </c>
      <c r="E66" s="6">
        <f t="shared" si="9"/>
        <v>3.1068817746466215</v>
      </c>
      <c r="F66" s="7">
        <f t="shared" si="117"/>
        <v>1537.5</v>
      </c>
      <c r="G66" s="6">
        <f t="shared" si="11"/>
        <v>96.893118225541201</v>
      </c>
      <c r="H66" s="32">
        <f>SUM('[9]408'!$N$434)</f>
        <v>1586.8</v>
      </c>
      <c r="I66" s="8">
        <f t="shared" si="12"/>
        <v>100.00000000018781</v>
      </c>
      <c r="J66" s="30">
        <f>SUM('[9]408'!$F$885)</f>
        <v>33895782.116000004</v>
      </c>
      <c r="K66" s="6">
        <f t="shared" si="97"/>
        <v>0.64420819208232505</v>
      </c>
      <c r="L66" s="32">
        <f>SUM('[9]408'!$J$885)</f>
        <v>0</v>
      </c>
      <c r="M66" s="6">
        <f t="shared" si="46"/>
        <v>0</v>
      </c>
      <c r="N66" s="7">
        <f t="shared" si="76"/>
        <v>0</v>
      </c>
      <c r="O66" s="6">
        <f t="shared" si="48"/>
        <v>0</v>
      </c>
      <c r="P66" s="32">
        <f>SUM('[9]408'!$N$885)</f>
        <v>0</v>
      </c>
      <c r="Q66" s="255"/>
      <c r="R66" s="5">
        <f t="shared" si="120"/>
        <v>33897368.916000001</v>
      </c>
      <c r="S66" s="6">
        <f t="shared" si="98"/>
        <v>0.39178077016729917</v>
      </c>
      <c r="T66" s="5">
        <f t="shared" si="121"/>
        <v>49.3</v>
      </c>
      <c r="U66" s="6">
        <f t="shared" si="122"/>
        <v>1.4543901658612139E-4</v>
      </c>
      <c r="V66" s="7">
        <f t="shared" si="123"/>
        <v>1537.5</v>
      </c>
      <c r="W66" s="6">
        <f t="shared" si="124"/>
        <v>4.5357502637152465E-3</v>
      </c>
      <c r="X66" s="5">
        <f t="shared" si="125"/>
        <v>1586.8</v>
      </c>
      <c r="Y66" s="8">
        <f t="shared" si="126"/>
        <v>4.6811892803013677E-3</v>
      </c>
      <c r="Z66" s="5"/>
      <c r="AA66" s="6">
        <f t="shared" si="69"/>
        <v>0</v>
      </c>
      <c r="AB66" s="7"/>
      <c r="AC66" s="6">
        <f t="shared" si="33"/>
        <v>0</v>
      </c>
      <c r="AD66" s="7"/>
      <c r="AE66" s="6">
        <f t="shared" si="34"/>
        <v>0</v>
      </c>
      <c r="AF66" s="7"/>
      <c r="AG66" s="8">
        <f t="shared" si="35"/>
        <v>0</v>
      </c>
      <c r="AH66" s="30">
        <f>SUM('[9]408'!$F$1800)</f>
        <v>1341509.024</v>
      </c>
      <c r="AI66" s="6">
        <f t="shared" si="99"/>
        <v>0.17003204100574892</v>
      </c>
      <c r="AJ66" s="32">
        <f>SUM('[9]408'!$J$1800)</f>
        <v>126222.21</v>
      </c>
      <c r="AK66" s="6">
        <f t="shared" si="56"/>
        <v>9.4089721158670336</v>
      </c>
      <c r="AL66" s="7">
        <f t="shared" si="84"/>
        <v>0</v>
      </c>
      <c r="AM66" s="6">
        <f t="shared" si="58"/>
        <v>0</v>
      </c>
      <c r="AN66" s="32">
        <f>SUM('[9]408'!$N$1800)</f>
        <v>126222.21</v>
      </c>
      <c r="AO66" s="8">
        <f t="shared" si="70"/>
        <v>9.4089721158670336</v>
      </c>
      <c r="AP66" s="5"/>
      <c r="AQ66" s="6">
        <f t="shared" si="100"/>
        <v>0</v>
      </c>
      <c r="AR66" s="7"/>
      <c r="AS66" s="6">
        <f t="shared" si="103"/>
        <v>0</v>
      </c>
      <c r="AT66" s="7"/>
      <c r="AU66" s="6">
        <f t="shared" si="104"/>
        <v>0</v>
      </c>
      <c r="AV66" s="7"/>
      <c r="AW66" s="8">
        <f t="shared" si="71"/>
        <v>0</v>
      </c>
      <c r="AX66" s="5"/>
      <c r="AY66" s="6">
        <f t="shared" si="101"/>
        <v>0</v>
      </c>
      <c r="AZ66" s="7"/>
      <c r="BA66" s="6">
        <f t="shared" si="72"/>
        <v>0</v>
      </c>
      <c r="BB66" s="7"/>
      <c r="BC66" s="6">
        <f t="shared" si="73"/>
        <v>0</v>
      </c>
      <c r="BD66" s="7"/>
      <c r="BE66" s="8">
        <f t="shared" si="74"/>
        <v>0</v>
      </c>
      <c r="BF66" s="30">
        <f>SUM('[9]408'!$D$432)</f>
        <v>34574000</v>
      </c>
      <c r="BG66" s="7">
        <f t="shared" si="127"/>
        <v>1343095.823999997</v>
      </c>
      <c r="BH66" s="9">
        <f t="shared" si="94"/>
        <v>9.4639864876011823E-3</v>
      </c>
      <c r="BI66" s="5">
        <f>SUM([8]eng!$H$320)</f>
        <v>0</v>
      </c>
      <c r="BJ66" s="7">
        <f t="shared" si="118"/>
        <v>1343095.823999997</v>
      </c>
      <c r="BK66" s="7">
        <f t="shared" si="128"/>
        <v>126271.51000000001</v>
      </c>
      <c r="BL66" s="6">
        <f t="shared" si="36"/>
        <v>9.4015265138669886</v>
      </c>
      <c r="BM66" s="7">
        <f t="shared" si="129"/>
        <v>1537.5</v>
      </c>
      <c r="BN66" s="6">
        <f t="shared" si="95"/>
        <v>0.11447433403679495</v>
      </c>
      <c r="BO66" s="10">
        <f t="shared" si="130"/>
        <v>127809.01000000001</v>
      </c>
      <c r="BP66" s="8">
        <f t="shared" si="119"/>
        <v>9.5160008479037828</v>
      </c>
    </row>
    <row r="67" spans="1:68" x14ac:dyDescent="0.2">
      <c r="A67" s="80" t="s">
        <v>357</v>
      </c>
      <c r="B67" s="30">
        <f>SUM('[9]409'!$F$434)</f>
        <v>0</v>
      </c>
      <c r="C67" s="6">
        <f t="shared" si="96"/>
        <v>0</v>
      </c>
      <c r="D67" s="32">
        <f>SUM('[9]409'!$J$434)</f>
        <v>0</v>
      </c>
      <c r="E67" s="6">
        <f t="shared" si="9"/>
        <v>0</v>
      </c>
      <c r="F67" s="7">
        <f t="shared" si="117"/>
        <v>0</v>
      </c>
      <c r="G67" s="6">
        <f t="shared" si="11"/>
        <v>0</v>
      </c>
      <c r="H67" s="32">
        <f>SUM('[9]409'!$N$434)</f>
        <v>0</v>
      </c>
      <c r="I67" s="8">
        <f t="shared" si="12"/>
        <v>0</v>
      </c>
      <c r="J67" s="30">
        <f>SUM('[9]409'!$F$885)</f>
        <v>0</v>
      </c>
      <c r="K67" s="6">
        <f t="shared" si="97"/>
        <v>0</v>
      </c>
      <c r="L67" s="32">
        <f>SUM('[9]409'!$J$885)</f>
        <v>0</v>
      </c>
      <c r="M67" s="6">
        <f t="shared" si="46"/>
        <v>0</v>
      </c>
      <c r="N67" s="7">
        <f t="shared" si="76"/>
        <v>0</v>
      </c>
      <c r="O67" s="6">
        <f t="shared" si="48"/>
        <v>0</v>
      </c>
      <c r="P67" s="32">
        <f>SUM('[9]409'!$N$885)</f>
        <v>0</v>
      </c>
      <c r="Q67" s="255"/>
      <c r="R67" s="5">
        <f t="shared" si="120"/>
        <v>0</v>
      </c>
      <c r="S67" s="6">
        <f t="shared" si="98"/>
        <v>0</v>
      </c>
      <c r="T67" s="5">
        <f t="shared" si="121"/>
        <v>0</v>
      </c>
      <c r="U67" s="6">
        <f t="shared" si="122"/>
        <v>0</v>
      </c>
      <c r="V67" s="7">
        <f t="shared" si="123"/>
        <v>0</v>
      </c>
      <c r="W67" s="6">
        <f t="shared" si="124"/>
        <v>0</v>
      </c>
      <c r="X67" s="5">
        <f t="shared" si="125"/>
        <v>0</v>
      </c>
      <c r="Y67" s="8">
        <f t="shared" si="126"/>
        <v>0</v>
      </c>
      <c r="Z67" s="5"/>
      <c r="AA67" s="6">
        <f t="shared" si="69"/>
        <v>0</v>
      </c>
      <c r="AB67" s="7"/>
      <c r="AC67" s="6">
        <f t="shared" si="33"/>
        <v>0</v>
      </c>
      <c r="AD67" s="7"/>
      <c r="AE67" s="6">
        <f t="shared" si="34"/>
        <v>0</v>
      </c>
      <c r="AF67" s="7"/>
      <c r="AG67" s="8">
        <f t="shared" si="35"/>
        <v>0</v>
      </c>
      <c r="AH67" s="30">
        <f>SUM('[9]409'!$F$1800)</f>
        <v>32876.349000000002</v>
      </c>
      <c r="AI67" s="6">
        <f t="shared" si="99"/>
        <v>4.1669736254322156E-3</v>
      </c>
      <c r="AJ67" s="32">
        <f>SUM('[9]409'!$J$1800)</f>
        <v>0</v>
      </c>
      <c r="AK67" s="6">
        <f t="shared" si="56"/>
        <v>0</v>
      </c>
      <c r="AL67" s="7">
        <f t="shared" si="84"/>
        <v>0</v>
      </c>
      <c r="AM67" s="6">
        <f t="shared" si="58"/>
        <v>0</v>
      </c>
      <c r="AN67" s="32">
        <f>SUM('[9]409'!$N$1800)</f>
        <v>0</v>
      </c>
      <c r="AO67" s="8">
        <f t="shared" si="70"/>
        <v>0</v>
      </c>
      <c r="AP67" s="5"/>
      <c r="AQ67" s="6">
        <f t="shared" si="100"/>
        <v>0</v>
      </c>
      <c r="AR67" s="7"/>
      <c r="AS67" s="6">
        <f t="shared" si="103"/>
        <v>0</v>
      </c>
      <c r="AT67" s="7"/>
      <c r="AU67" s="6">
        <f t="shared" si="104"/>
        <v>0</v>
      </c>
      <c r="AV67" s="7"/>
      <c r="AW67" s="8">
        <f t="shared" si="71"/>
        <v>0</v>
      </c>
      <c r="AX67" s="5"/>
      <c r="AY67" s="6">
        <f t="shared" si="101"/>
        <v>0</v>
      </c>
      <c r="AZ67" s="7"/>
      <c r="BA67" s="6">
        <f t="shared" si="72"/>
        <v>0</v>
      </c>
      <c r="BB67" s="7"/>
      <c r="BC67" s="6">
        <f t="shared" si="73"/>
        <v>0</v>
      </c>
      <c r="BD67" s="7"/>
      <c r="BE67" s="8">
        <f t="shared" si="74"/>
        <v>0</v>
      </c>
      <c r="BF67" s="30">
        <f>SUM('[9]409'!$D$432)</f>
        <v>0</v>
      </c>
      <c r="BG67" s="7">
        <f t="shared" si="127"/>
        <v>32876.349000000002</v>
      </c>
      <c r="BH67" s="9">
        <f t="shared" si="94"/>
        <v>2.3165980947734775E-4</v>
      </c>
      <c r="BI67" s="5">
        <f>SUM([8]fon!$H$320)</f>
        <v>0</v>
      </c>
      <c r="BJ67" s="7">
        <f t="shared" si="118"/>
        <v>32876.349000000002</v>
      </c>
      <c r="BK67" s="7">
        <f t="shared" si="128"/>
        <v>0</v>
      </c>
      <c r="BL67" s="6">
        <f t="shared" si="36"/>
        <v>0</v>
      </c>
      <c r="BM67" s="7">
        <f t="shared" si="129"/>
        <v>0</v>
      </c>
      <c r="BN67" s="6">
        <f t="shared" si="95"/>
        <v>0</v>
      </c>
      <c r="BO67" s="10">
        <f t="shared" si="130"/>
        <v>0</v>
      </c>
      <c r="BP67" s="8">
        <f t="shared" si="119"/>
        <v>0</v>
      </c>
    </row>
    <row r="68" spans="1:68" x14ac:dyDescent="0.2">
      <c r="A68" s="80" t="s">
        <v>358</v>
      </c>
      <c r="B68" s="30">
        <f>SUM('[9]410'!$F$434)</f>
        <v>1660000</v>
      </c>
      <c r="C68" s="6">
        <f t="shared" ref="C68:C84" si="131">IF(OR(B68=0,B$84=0),0,B68/B$84)*100</f>
        <v>4.896022137831689E-2</v>
      </c>
      <c r="D68" s="32">
        <f>SUM('[9]410'!$J$434)</f>
        <v>1033453.089</v>
      </c>
      <c r="E68" s="6">
        <f t="shared" ref="E68:E84" si="132">IF(OR(D68=0,B68=0),0,D68/B68)*100</f>
        <v>62.256210180722896</v>
      </c>
      <c r="F68" s="7">
        <f t="shared" si="117"/>
        <v>496546.91099999996</v>
      </c>
      <c r="G68" s="6">
        <f t="shared" ref="G68:G84" si="133">IF(OR(F68=0,B68=0),0,F68/B68)*100</f>
        <v>29.912464518072284</v>
      </c>
      <c r="H68" s="32">
        <f>SUM('[9]410'!$N$434)</f>
        <v>1530000</v>
      </c>
      <c r="I68" s="8">
        <f t="shared" ref="I68:I84" si="134">IF(OR(H68=0,B68=0),0,H68/B68)*100</f>
        <v>92.168674698795186</v>
      </c>
      <c r="J68" s="30">
        <f>SUM('[9]410'!$F$885)</f>
        <v>0</v>
      </c>
      <c r="K68" s="6">
        <f t="shared" ref="K68:K82" si="135">IF(OR(J68=0,J$84=0),0,J68/J$84)*100</f>
        <v>0</v>
      </c>
      <c r="L68" s="32">
        <f>SUM('[9]410'!$J$885)</f>
        <v>0</v>
      </c>
      <c r="M68" s="6">
        <f t="shared" si="46"/>
        <v>0</v>
      </c>
      <c r="N68" s="7">
        <f t="shared" si="76"/>
        <v>0</v>
      </c>
      <c r="O68" s="6">
        <f t="shared" si="48"/>
        <v>0</v>
      </c>
      <c r="P68" s="32">
        <f>SUM('[9]410'!$N$885)</f>
        <v>0</v>
      </c>
      <c r="Q68" s="255"/>
      <c r="R68" s="5">
        <f t="shared" si="120"/>
        <v>1660000</v>
      </c>
      <c r="S68" s="6">
        <f t="shared" si="98"/>
        <v>1.9186034175376371E-2</v>
      </c>
      <c r="T68" s="5">
        <f t="shared" si="121"/>
        <v>1033453.089</v>
      </c>
      <c r="U68" s="6">
        <f t="shared" si="122"/>
        <v>62.256210180722896</v>
      </c>
      <c r="V68" s="7">
        <f t="shared" si="123"/>
        <v>496546.91099999996</v>
      </c>
      <c r="W68" s="6">
        <f t="shared" si="124"/>
        <v>29.912464518072284</v>
      </c>
      <c r="X68" s="5">
        <f t="shared" si="125"/>
        <v>1530000</v>
      </c>
      <c r="Y68" s="8">
        <f t="shared" si="126"/>
        <v>92.168674698795186</v>
      </c>
      <c r="Z68" s="5"/>
      <c r="AA68" s="6">
        <f t="shared" ref="AA68:AA84" si="136">IF(OR(Z68=0,Z$84=0),0,Z68/Z$84)*100</f>
        <v>0</v>
      </c>
      <c r="AB68" s="7"/>
      <c r="AC68" s="6">
        <f t="shared" ref="AC68:AC84" si="137">IF(OR(AB68=0,Z68=0),0,AB68/Z68)*100</f>
        <v>0</v>
      </c>
      <c r="AD68" s="7"/>
      <c r="AE68" s="6">
        <f t="shared" ref="AE68:AE84" si="138">IF(OR(AD68=0,Z68=0),0,AD68/Z68)*100</f>
        <v>0</v>
      </c>
      <c r="AF68" s="7"/>
      <c r="AG68" s="8">
        <f t="shared" ref="AG68:AG84" si="139">IF(OR(AF68=0,Z68=0),0,AF68/Z68)*100</f>
        <v>0</v>
      </c>
      <c r="AH68" s="30">
        <f>SUM('[9]410'!$F$1800)</f>
        <v>2607362.648</v>
      </c>
      <c r="AI68" s="6">
        <f t="shared" ref="AI68:AI83" si="140">IF(OR(AH68=0,AH$84=0),0,AH68/AH$84)*100</f>
        <v>0.33047499849065054</v>
      </c>
      <c r="AJ68" s="32">
        <f>SUM('[9]410'!$J$1800)</f>
        <v>2607362.64</v>
      </c>
      <c r="AK68" s="6">
        <f t="shared" si="56"/>
        <v>99.999999693176562</v>
      </c>
      <c r="AL68" s="7">
        <f t="shared" si="84"/>
        <v>7.9999999143183231E-3</v>
      </c>
      <c r="AM68" s="6">
        <f t="shared" si="58"/>
        <v>3.0682344554006677E-7</v>
      </c>
      <c r="AN68" s="32">
        <f>SUM('[9]410'!$N$1800)</f>
        <v>2607362.648</v>
      </c>
      <c r="AO68" s="8">
        <f t="shared" ref="AO68:AO84" si="141">IF(OR(AN68=0,AH68=0),0,AN68/AH68)*100</f>
        <v>100</v>
      </c>
      <c r="AP68" s="5"/>
      <c r="AQ68" s="6">
        <f t="shared" ref="AQ68:AQ84" si="142">IF(OR(AP68=0,AP$84=0),0,AP68/AP$84)*100</f>
        <v>0</v>
      </c>
      <c r="AR68" s="7"/>
      <c r="AS68" s="6">
        <f t="shared" ref="AS68:AS84" si="143">IF(OR(AR68=0,AP68=0),0,AR68/AP68)*100</f>
        <v>0</v>
      </c>
      <c r="AT68" s="7"/>
      <c r="AU68" s="6">
        <f t="shared" ref="AU68:AU84" si="144">IF(OR(AT68=0,AP68=0),0,AT68/AP68)*100</f>
        <v>0</v>
      </c>
      <c r="AV68" s="7"/>
      <c r="AW68" s="8">
        <f t="shared" ref="AW68:AW84" si="145">IF(OR(AV68=0,AP68=0),0,AV68/AP68)*100</f>
        <v>0</v>
      </c>
      <c r="AX68" s="5"/>
      <c r="AY68" s="6">
        <f t="shared" ref="AY68:AY84" si="146">IF(OR(AX68=0,AX$84=0),0,AX68/AX$84)*100</f>
        <v>0</v>
      </c>
      <c r="AZ68" s="7"/>
      <c r="BA68" s="6">
        <f t="shared" ref="BA68:BA84" si="147">IF(OR(AZ68=0,AX68=0),0,AZ68/AX68)*100</f>
        <v>0</v>
      </c>
      <c r="BB68" s="7"/>
      <c r="BC68" s="6">
        <f t="shared" ref="BC68:BC84" si="148">IF(OR(BB68=0,AX68=0),0,BB68/AX68)*100</f>
        <v>0</v>
      </c>
      <c r="BD68" s="7"/>
      <c r="BE68" s="8">
        <f t="shared" ref="BE68:BE84" si="149">IF(OR(BD68=0,AX68=0),0,BD68/AX68)*100</f>
        <v>0</v>
      </c>
      <c r="BF68" s="30">
        <f>SUM('[9]410'!$D$432)</f>
        <v>1550000</v>
      </c>
      <c r="BG68" s="7">
        <f t="shared" si="127"/>
        <v>4267362.648</v>
      </c>
      <c r="BH68" s="9">
        <f t="shared" ref="BH68:BH84" si="150">IF(OR(BG68=0,BG$84=0),0,BG68/BG$84)*100</f>
        <v>3.0069531686940973E-2</v>
      </c>
      <c r="BI68" s="5">
        <f>SUM([8]mei!$H$320)</f>
        <v>0</v>
      </c>
      <c r="BJ68" s="7">
        <f t="shared" si="118"/>
        <v>4267362.648</v>
      </c>
      <c r="BK68" s="7">
        <f t="shared" si="128"/>
        <v>3640815.7290000003</v>
      </c>
      <c r="BL68" s="6">
        <f t="shared" si="36"/>
        <v>85.317701571633577</v>
      </c>
      <c r="BM68" s="7">
        <f t="shared" si="129"/>
        <v>496546.91899999988</v>
      </c>
      <c r="BN68" s="6">
        <f t="shared" si="95"/>
        <v>11.635920355461664</v>
      </c>
      <c r="BO68" s="10">
        <f t="shared" si="130"/>
        <v>4137362.648</v>
      </c>
      <c r="BP68" s="8">
        <f t="shared" si="119"/>
        <v>96.953621927095242</v>
      </c>
    </row>
    <row r="69" spans="1:68" x14ac:dyDescent="0.2">
      <c r="A69" s="80" t="s">
        <v>359</v>
      </c>
      <c r="B69" s="30">
        <f>SUM('[9]411'!$F$434)</f>
        <v>0</v>
      </c>
      <c r="C69" s="6">
        <f t="shared" si="131"/>
        <v>0</v>
      </c>
      <c r="D69" s="32">
        <f>SUM('[9]411'!$J$434)</f>
        <v>0</v>
      </c>
      <c r="E69" s="6">
        <f t="shared" si="132"/>
        <v>0</v>
      </c>
      <c r="F69" s="7">
        <f t="shared" si="117"/>
        <v>0</v>
      </c>
      <c r="G69" s="6">
        <f t="shared" si="133"/>
        <v>0</v>
      </c>
      <c r="H69" s="32">
        <f>SUM('[9]411'!$N$434)</f>
        <v>0</v>
      </c>
      <c r="I69" s="8">
        <f t="shared" si="134"/>
        <v>0</v>
      </c>
      <c r="J69" s="30">
        <f>SUM('[9]411'!$F$885)</f>
        <v>25000</v>
      </c>
      <c r="K69" s="6">
        <f t="shared" si="135"/>
        <v>4.7513890509863477E-4</v>
      </c>
      <c r="L69" s="32">
        <f>SUM('[9]411'!$J$885)</f>
        <v>0</v>
      </c>
      <c r="M69" s="6">
        <f t="shared" si="46"/>
        <v>0</v>
      </c>
      <c r="N69" s="7">
        <f t="shared" si="76"/>
        <v>0</v>
      </c>
      <c r="O69" s="6">
        <f t="shared" si="48"/>
        <v>0</v>
      </c>
      <c r="P69" s="32">
        <f>SUM('[9]411'!$N$885)</f>
        <v>0</v>
      </c>
      <c r="Q69" s="255"/>
      <c r="R69" s="5">
        <f t="shared" si="120"/>
        <v>25000</v>
      </c>
      <c r="S69" s="6">
        <f t="shared" si="98"/>
        <v>2.8894629782193329E-4</v>
      </c>
      <c r="T69" s="5">
        <f t="shared" si="121"/>
        <v>0</v>
      </c>
      <c r="U69" s="6">
        <f t="shared" si="122"/>
        <v>0</v>
      </c>
      <c r="V69" s="7">
        <f t="shared" si="123"/>
        <v>0</v>
      </c>
      <c r="W69" s="6">
        <f t="shared" si="124"/>
        <v>0</v>
      </c>
      <c r="X69" s="5">
        <f t="shared" si="125"/>
        <v>0</v>
      </c>
      <c r="Y69" s="8">
        <f t="shared" si="126"/>
        <v>0</v>
      </c>
      <c r="Z69" s="5"/>
      <c r="AA69" s="6">
        <f t="shared" si="136"/>
        <v>0</v>
      </c>
      <c r="AB69" s="7"/>
      <c r="AC69" s="6">
        <f t="shared" si="137"/>
        <v>0</v>
      </c>
      <c r="AD69" s="7"/>
      <c r="AE69" s="6">
        <f t="shared" si="138"/>
        <v>0</v>
      </c>
      <c r="AF69" s="7"/>
      <c r="AG69" s="8">
        <f t="shared" si="139"/>
        <v>0</v>
      </c>
      <c r="AH69" s="30">
        <f>SUM('[9]411'!$F$1800)</f>
        <v>6575102.2910000002</v>
      </c>
      <c r="AI69" s="6">
        <f t="shared" si="140"/>
        <v>0.83337349384860027</v>
      </c>
      <c r="AJ69" s="32">
        <f>SUM('[9]411'!$J$1800)</f>
        <v>92932.82</v>
      </c>
      <c r="AK69" s="6">
        <f t="shared" si="56"/>
        <v>1.4134049310108292</v>
      </c>
      <c r="AL69" s="7">
        <f t="shared" si="84"/>
        <v>6482169.4709999999</v>
      </c>
      <c r="AM69" s="6">
        <f t="shared" si="58"/>
        <v>98.586595068989169</v>
      </c>
      <c r="AN69" s="32">
        <f>SUM('[9]411'!$N$1800)</f>
        <v>6575102.2910000002</v>
      </c>
      <c r="AO69" s="8">
        <f t="shared" si="141"/>
        <v>100</v>
      </c>
      <c r="AP69" s="5"/>
      <c r="AQ69" s="6">
        <f t="shared" si="142"/>
        <v>0</v>
      </c>
      <c r="AR69" s="7"/>
      <c r="AS69" s="6">
        <f t="shared" si="143"/>
        <v>0</v>
      </c>
      <c r="AT69" s="7"/>
      <c r="AU69" s="6">
        <f t="shared" si="144"/>
        <v>0</v>
      </c>
      <c r="AV69" s="7"/>
      <c r="AW69" s="8">
        <f t="shared" si="145"/>
        <v>0</v>
      </c>
      <c r="AX69" s="5"/>
      <c r="AY69" s="6">
        <f t="shared" si="146"/>
        <v>0</v>
      </c>
      <c r="AZ69" s="7"/>
      <c r="BA69" s="6">
        <f t="shared" si="147"/>
        <v>0</v>
      </c>
      <c r="BB69" s="7"/>
      <c r="BC69" s="6">
        <f t="shared" si="148"/>
        <v>0</v>
      </c>
      <c r="BD69" s="7"/>
      <c r="BE69" s="8">
        <f t="shared" si="149"/>
        <v>0</v>
      </c>
      <c r="BF69" s="30">
        <f>SUM('[9]411'!$D$432)</f>
        <v>720000</v>
      </c>
      <c r="BG69" s="7">
        <f t="shared" si="127"/>
        <v>6575102.2910000002</v>
      </c>
      <c r="BH69" s="9">
        <f t="shared" si="150"/>
        <v>4.6330781560541677E-2</v>
      </c>
      <c r="BI69" s="5">
        <f>SUM([8]tuj!$H$320)</f>
        <v>0</v>
      </c>
      <c r="BJ69" s="7">
        <f t="shared" si="118"/>
        <v>6575102.2910000002</v>
      </c>
      <c r="BK69" s="7">
        <f t="shared" si="128"/>
        <v>92932.82</v>
      </c>
      <c r="BL69" s="6">
        <f t="shared" si="36"/>
        <v>1.4134049310108292</v>
      </c>
      <c r="BM69" s="7">
        <f t="shared" si="129"/>
        <v>6482169.4709999999</v>
      </c>
      <c r="BN69" s="6">
        <f t="shared" si="95"/>
        <v>98.586595068989169</v>
      </c>
      <c r="BO69" s="10">
        <f t="shared" si="130"/>
        <v>6575102.2910000002</v>
      </c>
      <c r="BP69" s="8">
        <f t="shared" si="119"/>
        <v>100</v>
      </c>
    </row>
    <row r="70" spans="1:68" x14ac:dyDescent="0.2">
      <c r="A70" s="80" t="s">
        <v>360</v>
      </c>
      <c r="B70" s="30">
        <f>SUM('[9]413'!$F$434)</f>
        <v>0</v>
      </c>
      <c r="C70" s="6">
        <f t="shared" si="131"/>
        <v>0</v>
      </c>
      <c r="D70" s="32">
        <f>SUM('[9]413'!$J$434)</f>
        <v>0</v>
      </c>
      <c r="E70" s="6">
        <f t="shared" si="132"/>
        <v>0</v>
      </c>
      <c r="F70" s="7">
        <f t="shared" si="117"/>
        <v>0</v>
      </c>
      <c r="G70" s="6">
        <f t="shared" si="133"/>
        <v>0</v>
      </c>
      <c r="H70" s="32">
        <f>SUM('[9]413'!$N$434)</f>
        <v>0</v>
      </c>
      <c r="I70" s="8">
        <f t="shared" si="134"/>
        <v>0</v>
      </c>
      <c r="J70" s="30">
        <f>SUM('[9]413'!$F$885)</f>
        <v>892859.1</v>
      </c>
      <c r="K70" s="6">
        <f t="shared" si="135"/>
        <v>1.6969283807254099E-2</v>
      </c>
      <c r="L70" s="32">
        <f>SUM('[9]413'!$J$885)</f>
        <v>0</v>
      </c>
      <c r="M70" s="6">
        <f t="shared" si="46"/>
        <v>0</v>
      </c>
      <c r="N70" s="7">
        <f t="shared" si="76"/>
        <v>0</v>
      </c>
      <c r="O70" s="6">
        <f t="shared" si="48"/>
        <v>0</v>
      </c>
      <c r="P70" s="32">
        <f>SUM('[9]413'!$N$885)</f>
        <v>0</v>
      </c>
      <c r="Q70" s="255"/>
      <c r="R70" s="5">
        <f t="shared" si="120"/>
        <v>892859.1</v>
      </c>
      <c r="S70" s="6">
        <f t="shared" si="98"/>
        <v>1.0319533256864933E-2</v>
      </c>
      <c r="T70" s="5">
        <f t="shared" si="121"/>
        <v>0</v>
      </c>
      <c r="U70" s="6">
        <f t="shared" si="122"/>
        <v>0</v>
      </c>
      <c r="V70" s="7">
        <f t="shared" si="123"/>
        <v>0</v>
      </c>
      <c r="W70" s="6">
        <f t="shared" si="124"/>
        <v>0</v>
      </c>
      <c r="X70" s="5">
        <f t="shared" si="125"/>
        <v>0</v>
      </c>
      <c r="Y70" s="8">
        <f t="shared" si="126"/>
        <v>0</v>
      </c>
      <c r="Z70" s="5"/>
      <c r="AA70" s="6">
        <f t="shared" si="136"/>
        <v>0</v>
      </c>
      <c r="AB70" s="7"/>
      <c r="AC70" s="6">
        <f t="shared" si="137"/>
        <v>0</v>
      </c>
      <c r="AD70" s="7"/>
      <c r="AE70" s="6">
        <f t="shared" si="138"/>
        <v>0</v>
      </c>
      <c r="AF70" s="7"/>
      <c r="AG70" s="8">
        <f t="shared" si="139"/>
        <v>0</v>
      </c>
      <c r="AH70" s="30">
        <f>SUM('[9]413'!$F$1800)</f>
        <v>115875.94500000001</v>
      </c>
      <c r="AI70" s="6">
        <f t="shared" si="140"/>
        <v>1.4686910843933249E-2</v>
      </c>
      <c r="AJ70" s="32">
        <f>SUM('[9]413'!$J$1800)</f>
        <v>86940.945000000007</v>
      </c>
      <c r="AK70" s="6">
        <f t="shared" si="56"/>
        <v>75.029329857892421</v>
      </c>
      <c r="AL70" s="7">
        <f t="shared" si="84"/>
        <v>0</v>
      </c>
      <c r="AM70" s="6">
        <f t="shared" si="58"/>
        <v>0</v>
      </c>
      <c r="AN70" s="32">
        <f>SUM('[9]413'!$N$1800)</f>
        <v>86940.945000000007</v>
      </c>
      <c r="AO70" s="8">
        <f t="shared" si="141"/>
        <v>75.029329857892421</v>
      </c>
      <c r="AP70" s="5"/>
      <c r="AQ70" s="6">
        <f t="shared" si="142"/>
        <v>0</v>
      </c>
      <c r="AR70" s="7"/>
      <c r="AS70" s="6">
        <f t="shared" si="143"/>
        <v>0</v>
      </c>
      <c r="AT70" s="7"/>
      <c r="AU70" s="6">
        <f t="shared" si="144"/>
        <v>0</v>
      </c>
      <c r="AV70" s="7"/>
      <c r="AW70" s="8">
        <f t="shared" si="145"/>
        <v>0</v>
      </c>
      <c r="AX70" s="5"/>
      <c r="AY70" s="6">
        <f t="shared" si="146"/>
        <v>0</v>
      </c>
      <c r="AZ70" s="7"/>
      <c r="BA70" s="6">
        <f t="shared" si="147"/>
        <v>0</v>
      </c>
      <c r="BB70" s="7"/>
      <c r="BC70" s="6">
        <f t="shared" si="148"/>
        <v>0</v>
      </c>
      <c r="BD70" s="7"/>
      <c r="BE70" s="8">
        <f t="shared" si="149"/>
        <v>0</v>
      </c>
      <c r="BF70" s="30">
        <f>SUM('[9]413'!$D$432)</f>
        <v>120000</v>
      </c>
      <c r="BG70" s="7">
        <f t="shared" si="127"/>
        <v>115875.94500000001</v>
      </c>
      <c r="BH70" s="9">
        <f t="shared" si="150"/>
        <v>8.1650792007675877E-4</v>
      </c>
      <c r="BI70" s="5">
        <f>SUM([8]cen!$H$320)</f>
        <v>0</v>
      </c>
      <c r="BJ70" s="7">
        <f t="shared" si="118"/>
        <v>115875.94500000001</v>
      </c>
      <c r="BK70" s="7">
        <f t="shared" si="128"/>
        <v>86940.945000000007</v>
      </c>
      <c r="BL70" s="6">
        <f t="shared" si="36"/>
        <v>75.029329857892421</v>
      </c>
      <c r="BM70" s="7">
        <f t="shared" si="129"/>
        <v>0</v>
      </c>
      <c r="BN70" s="6">
        <f t="shared" si="95"/>
        <v>0</v>
      </c>
      <c r="BO70" s="10">
        <f t="shared" si="130"/>
        <v>86940.945000000007</v>
      </c>
      <c r="BP70" s="8">
        <f t="shared" si="119"/>
        <v>75.029329857892421</v>
      </c>
    </row>
    <row r="71" spans="1:68" x14ac:dyDescent="0.2">
      <c r="A71" s="80" t="s">
        <v>361</v>
      </c>
      <c r="B71" s="30">
        <f>SUM('[9]407'!$F$434)</f>
        <v>0</v>
      </c>
      <c r="C71" s="6">
        <f t="shared" si="131"/>
        <v>0</v>
      </c>
      <c r="D71" s="32">
        <f>SUM('[9]407'!$J$434)</f>
        <v>0</v>
      </c>
      <c r="E71" s="6">
        <f t="shared" si="132"/>
        <v>0</v>
      </c>
      <c r="F71" s="7">
        <f t="shared" si="117"/>
        <v>0</v>
      </c>
      <c r="G71" s="6">
        <f t="shared" si="133"/>
        <v>0</v>
      </c>
      <c r="H71" s="32">
        <f>SUM('[9]407'!$N$434)</f>
        <v>0</v>
      </c>
      <c r="I71" s="8">
        <f t="shared" si="134"/>
        <v>0</v>
      </c>
      <c r="J71" s="30">
        <f>SUM('[9]407'!$F$885)</f>
        <v>383141.43400000001</v>
      </c>
      <c r="K71" s="6">
        <f t="shared" si="135"/>
        <v>7.2818160579472329E-3</v>
      </c>
      <c r="L71" s="32">
        <f>SUM('[9]407'!$J$885)</f>
        <v>0</v>
      </c>
      <c r="M71" s="6">
        <f t="shared" si="46"/>
        <v>0</v>
      </c>
      <c r="N71" s="7">
        <f t="shared" si="76"/>
        <v>0</v>
      </c>
      <c r="O71" s="6">
        <f t="shared" si="48"/>
        <v>0</v>
      </c>
      <c r="P71" s="32">
        <f>SUM('[9]407'!$N$885)</f>
        <v>0</v>
      </c>
      <c r="Q71" s="255"/>
      <c r="R71" s="5">
        <f t="shared" si="120"/>
        <v>383141.43400000001</v>
      </c>
      <c r="S71" s="6">
        <f t="shared" si="98"/>
        <v>4.4282919558594645E-3</v>
      </c>
      <c r="T71" s="5">
        <f t="shared" si="121"/>
        <v>0</v>
      </c>
      <c r="U71" s="6">
        <f t="shared" si="122"/>
        <v>0</v>
      </c>
      <c r="V71" s="7">
        <f t="shared" si="123"/>
        <v>0</v>
      </c>
      <c r="W71" s="6">
        <f t="shared" si="124"/>
        <v>0</v>
      </c>
      <c r="X71" s="5">
        <f t="shared" si="125"/>
        <v>0</v>
      </c>
      <c r="Y71" s="8">
        <f t="shared" si="126"/>
        <v>0</v>
      </c>
      <c r="Z71" s="5"/>
      <c r="AA71" s="6">
        <f t="shared" si="136"/>
        <v>0</v>
      </c>
      <c r="AB71" s="7"/>
      <c r="AC71" s="6">
        <f t="shared" si="137"/>
        <v>0</v>
      </c>
      <c r="AD71" s="7"/>
      <c r="AE71" s="6">
        <f t="shared" si="138"/>
        <v>0</v>
      </c>
      <c r="AF71" s="7"/>
      <c r="AG71" s="8">
        <f t="shared" si="139"/>
        <v>0</v>
      </c>
      <c r="AH71" s="30">
        <f>SUM('[9]407'!$F$1800)</f>
        <v>703527.924</v>
      </c>
      <c r="AI71" s="6">
        <f t="shared" si="140"/>
        <v>8.9169947187964199E-2</v>
      </c>
      <c r="AJ71" s="32">
        <f>SUM('[9]407'!$J$1800)</f>
        <v>460980.13400000002</v>
      </c>
      <c r="AK71" s="6">
        <f t="shared" si="56"/>
        <v>65.524070655083193</v>
      </c>
      <c r="AL71" s="7">
        <f t="shared" si="84"/>
        <v>9718.1599999999744</v>
      </c>
      <c r="AM71" s="6">
        <f t="shared" si="58"/>
        <v>1.3813467338646781</v>
      </c>
      <c r="AN71" s="32">
        <f>SUM('[9]407'!$N$1800)</f>
        <v>470698.29399999999</v>
      </c>
      <c r="AO71" s="8">
        <f t="shared" si="141"/>
        <v>66.905417388947868</v>
      </c>
      <c r="AP71" s="5"/>
      <c r="AQ71" s="6">
        <f t="shared" si="142"/>
        <v>0</v>
      </c>
      <c r="AR71" s="7"/>
      <c r="AS71" s="6">
        <f t="shared" si="143"/>
        <v>0</v>
      </c>
      <c r="AT71" s="7"/>
      <c r="AU71" s="6">
        <f t="shared" si="144"/>
        <v>0</v>
      </c>
      <c r="AV71" s="7"/>
      <c r="AW71" s="8">
        <f t="shared" si="145"/>
        <v>0</v>
      </c>
      <c r="AX71" s="5"/>
      <c r="AY71" s="6">
        <f t="shared" si="146"/>
        <v>0</v>
      </c>
      <c r="AZ71" s="7"/>
      <c r="BA71" s="6">
        <f t="shared" si="147"/>
        <v>0</v>
      </c>
      <c r="BB71" s="7"/>
      <c r="BC71" s="6">
        <f t="shared" si="148"/>
        <v>0</v>
      </c>
      <c r="BD71" s="7"/>
      <c r="BE71" s="8">
        <f t="shared" si="149"/>
        <v>0</v>
      </c>
      <c r="BF71" s="30">
        <f>SUM('[9]407'!$D$432)</f>
        <v>686000</v>
      </c>
      <c r="BG71" s="7">
        <f t="shared" si="127"/>
        <v>703527.924</v>
      </c>
      <c r="BH71" s="9">
        <f t="shared" si="150"/>
        <v>4.9573371068616524E-3</v>
      </c>
      <c r="BI71" s="5">
        <f>SUM([8]bla!$H$320)</f>
        <v>0</v>
      </c>
      <c r="BJ71" s="7">
        <f t="shared" si="118"/>
        <v>703527.924</v>
      </c>
      <c r="BK71" s="7">
        <f t="shared" si="128"/>
        <v>460980.13400000002</v>
      </c>
      <c r="BL71" s="6">
        <f t="shared" ref="BL71:BL84" si="151">IF(OR(BK71=0,BG71=0),0,BK71/BG71)*100</f>
        <v>65.524070655083193</v>
      </c>
      <c r="BM71" s="7">
        <f t="shared" si="129"/>
        <v>9718.1599999999744</v>
      </c>
      <c r="BN71" s="6">
        <f t="shared" si="95"/>
        <v>1.3813467338646781</v>
      </c>
      <c r="BO71" s="10">
        <f t="shared" si="130"/>
        <v>470698.29399999999</v>
      </c>
      <c r="BP71" s="8">
        <f t="shared" si="119"/>
        <v>66.905417388947868</v>
      </c>
    </row>
    <row r="72" spans="1:68" x14ac:dyDescent="0.2">
      <c r="A72" s="80" t="s">
        <v>362</v>
      </c>
      <c r="B72" s="30">
        <f>SUM('[9]412'!$F$434)</f>
        <v>0</v>
      </c>
      <c r="C72" s="6">
        <f t="shared" si="131"/>
        <v>0</v>
      </c>
      <c r="D72" s="32">
        <f>SUM('[9]412'!$J$434)</f>
        <v>0</v>
      </c>
      <c r="E72" s="6">
        <f t="shared" si="132"/>
        <v>0</v>
      </c>
      <c r="F72" s="7">
        <f t="shared" si="117"/>
        <v>0</v>
      </c>
      <c r="G72" s="6">
        <f t="shared" si="133"/>
        <v>0</v>
      </c>
      <c r="H72" s="32">
        <f>SUM('[9]412'!$N$434)</f>
        <v>0</v>
      </c>
      <c r="I72" s="8">
        <f t="shared" si="134"/>
        <v>0</v>
      </c>
      <c r="J72" s="30">
        <f>SUM('[9]412'!$F$885)</f>
        <v>0</v>
      </c>
      <c r="K72" s="6">
        <f t="shared" si="135"/>
        <v>0</v>
      </c>
      <c r="L72" s="32">
        <f>SUM('[9]412'!$J$885)</f>
        <v>0</v>
      </c>
      <c r="M72" s="6">
        <f t="shared" si="46"/>
        <v>0</v>
      </c>
      <c r="N72" s="7">
        <f t="shared" si="76"/>
        <v>0</v>
      </c>
      <c r="O72" s="6">
        <f t="shared" si="48"/>
        <v>0</v>
      </c>
      <c r="P72" s="32">
        <f>SUM('[9]412'!$N$885)</f>
        <v>0</v>
      </c>
      <c r="Q72" s="255"/>
      <c r="R72" s="5">
        <f t="shared" si="120"/>
        <v>0</v>
      </c>
      <c r="S72" s="6">
        <f t="shared" si="98"/>
        <v>0</v>
      </c>
      <c r="T72" s="5">
        <f t="shared" si="121"/>
        <v>0</v>
      </c>
      <c r="U72" s="6">
        <f t="shared" si="122"/>
        <v>0</v>
      </c>
      <c r="V72" s="7">
        <f t="shared" si="123"/>
        <v>0</v>
      </c>
      <c r="W72" s="6">
        <f t="shared" si="124"/>
        <v>0</v>
      </c>
      <c r="X72" s="5">
        <f t="shared" si="125"/>
        <v>0</v>
      </c>
      <c r="Y72" s="8">
        <f t="shared" si="126"/>
        <v>0</v>
      </c>
      <c r="Z72" s="5"/>
      <c r="AA72" s="6">
        <f t="shared" si="136"/>
        <v>0</v>
      </c>
      <c r="AB72" s="7"/>
      <c r="AC72" s="6">
        <f t="shared" si="137"/>
        <v>0</v>
      </c>
      <c r="AD72" s="7"/>
      <c r="AE72" s="6">
        <f t="shared" si="138"/>
        <v>0</v>
      </c>
      <c r="AF72" s="7"/>
      <c r="AG72" s="8">
        <f t="shared" si="139"/>
        <v>0</v>
      </c>
      <c r="AH72" s="30">
        <f>SUM('[9]412'!$F$1800)</f>
        <v>820610.40299999993</v>
      </c>
      <c r="AI72" s="6">
        <f t="shared" si="140"/>
        <v>0.10400978241398705</v>
      </c>
      <c r="AJ72" s="32">
        <f>SUM('[9]412'!$J$1800)</f>
        <v>33961.563999999998</v>
      </c>
      <c r="AK72" s="6">
        <f t="shared" si="56"/>
        <v>4.138573417524662</v>
      </c>
      <c r="AL72" s="7">
        <f t="shared" si="84"/>
        <v>331895.44699999999</v>
      </c>
      <c r="AM72" s="6">
        <f t="shared" si="58"/>
        <v>40.444947539861985</v>
      </c>
      <c r="AN72" s="32">
        <f>SUM('[9]412'!$N$1800)</f>
        <v>365857.011</v>
      </c>
      <c r="AO72" s="8">
        <f t="shared" si="141"/>
        <v>44.583520957386646</v>
      </c>
      <c r="AP72" s="5"/>
      <c r="AQ72" s="6">
        <f t="shared" si="142"/>
        <v>0</v>
      </c>
      <c r="AR72" s="7"/>
      <c r="AS72" s="6">
        <f t="shared" si="143"/>
        <v>0</v>
      </c>
      <c r="AT72" s="7"/>
      <c r="AU72" s="6">
        <f t="shared" si="144"/>
        <v>0</v>
      </c>
      <c r="AV72" s="7"/>
      <c r="AW72" s="8">
        <f t="shared" si="145"/>
        <v>0</v>
      </c>
      <c r="AX72" s="5"/>
      <c r="AY72" s="6">
        <f t="shared" si="146"/>
        <v>0</v>
      </c>
      <c r="AZ72" s="7"/>
      <c r="BA72" s="6">
        <f t="shared" si="147"/>
        <v>0</v>
      </c>
      <c r="BB72" s="7"/>
      <c r="BC72" s="6">
        <f t="shared" si="148"/>
        <v>0</v>
      </c>
      <c r="BD72" s="7"/>
      <c r="BE72" s="8">
        <f t="shared" si="149"/>
        <v>0</v>
      </c>
      <c r="BF72" s="30">
        <f>SUM('[9]412'!$D$432)</f>
        <v>560000</v>
      </c>
      <c r="BG72" s="7">
        <f t="shared" si="127"/>
        <v>820610.40299999993</v>
      </c>
      <c r="BH72" s="9">
        <f t="shared" si="150"/>
        <v>5.7823467445886267E-3</v>
      </c>
      <c r="BI72" s="5">
        <f>SUM([8]cha!$H$320)</f>
        <v>0</v>
      </c>
      <c r="BJ72" s="7">
        <f t="shared" si="118"/>
        <v>820610.40299999993</v>
      </c>
      <c r="BK72" s="7">
        <f t="shared" si="128"/>
        <v>33961.563999999998</v>
      </c>
      <c r="BL72" s="6">
        <f t="shared" si="151"/>
        <v>4.138573417524662</v>
      </c>
      <c r="BM72" s="7">
        <f t="shared" si="129"/>
        <v>331895.44699999999</v>
      </c>
      <c r="BN72" s="6">
        <f t="shared" si="95"/>
        <v>40.444947539861985</v>
      </c>
      <c r="BO72" s="10">
        <f t="shared" si="130"/>
        <v>365857.011</v>
      </c>
      <c r="BP72" s="8">
        <f t="shared" si="119"/>
        <v>44.583520957386646</v>
      </c>
    </row>
    <row r="73" spans="1:68" x14ac:dyDescent="0.2">
      <c r="A73" s="80" t="s">
        <v>363</v>
      </c>
      <c r="B73" s="30">
        <f>SUM('[9]414'!$F$434)</f>
        <v>0</v>
      </c>
      <c r="C73" s="6">
        <f t="shared" si="131"/>
        <v>0</v>
      </c>
      <c r="D73" s="32">
        <f>SUM('[9]414'!$J$434)</f>
        <v>0</v>
      </c>
      <c r="E73" s="6">
        <f t="shared" si="132"/>
        <v>0</v>
      </c>
      <c r="F73" s="7">
        <f t="shared" si="117"/>
        <v>0</v>
      </c>
      <c r="G73" s="6">
        <f t="shared" si="133"/>
        <v>0</v>
      </c>
      <c r="H73" s="32">
        <f>SUM('[9]414'!$N$434)</f>
        <v>0</v>
      </c>
      <c r="I73" s="8">
        <f t="shared" si="134"/>
        <v>0</v>
      </c>
      <c r="J73" s="30">
        <f>SUM('[9]414'!$F$885)</f>
        <v>3189833.4349999996</v>
      </c>
      <c r="K73" s="6">
        <f t="shared" si="135"/>
        <v>6.0624558630116676E-2</v>
      </c>
      <c r="L73" s="32">
        <f>SUM('[9]414'!$J$885)</f>
        <v>0</v>
      </c>
      <c r="M73" s="6">
        <f t="shared" si="46"/>
        <v>0</v>
      </c>
      <c r="N73" s="7">
        <f t="shared" si="76"/>
        <v>0</v>
      </c>
      <c r="O73" s="6">
        <f t="shared" si="48"/>
        <v>0</v>
      </c>
      <c r="P73" s="32">
        <f>SUM('[9]414'!$N$885)</f>
        <v>0</v>
      </c>
      <c r="Q73" s="255"/>
      <c r="R73" s="5">
        <f t="shared" si="120"/>
        <v>3189833.4349999996</v>
      </c>
      <c r="S73" s="6">
        <f t="shared" si="98"/>
        <v>3.6867622468474817E-2</v>
      </c>
      <c r="T73" s="5">
        <f t="shared" si="121"/>
        <v>0</v>
      </c>
      <c r="U73" s="6">
        <f t="shared" si="122"/>
        <v>0</v>
      </c>
      <c r="V73" s="7">
        <f t="shared" si="123"/>
        <v>0</v>
      </c>
      <c r="W73" s="6">
        <f t="shared" si="124"/>
        <v>0</v>
      </c>
      <c r="X73" s="5">
        <f t="shared" si="125"/>
        <v>0</v>
      </c>
      <c r="Y73" s="8">
        <f t="shared" si="126"/>
        <v>0</v>
      </c>
      <c r="Z73" s="5"/>
      <c r="AA73" s="6">
        <f t="shared" si="136"/>
        <v>0</v>
      </c>
      <c r="AB73" s="7"/>
      <c r="AC73" s="6">
        <f t="shared" si="137"/>
        <v>0</v>
      </c>
      <c r="AD73" s="7"/>
      <c r="AE73" s="6">
        <f t="shared" si="138"/>
        <v>0</v>
      </c>
      <c r="AF73" s="7"/>
      <c r="AG73" s="8">
        <f t="shared" si="139"/>
        <v>0</v>
      </c>
      <c r="AH73" s="30">
        <f>SUM('[9]414'!$F$1800)</f>
        <v>2037009.1869999999</v>
      </c>
      <c r="AI73" s="6">
        <f t="shared" si="140"/>
        <v>0.25818449478657496</v>
      </c>
      <c r="AJ73" s="32">
        <f>SUM('[9]414'!$J$1800)</f>
        <v>616807.89500000002</v>
      </c>
      <c r="AK73" s="6">
        <f t="shared" si="56"/>
        <v>30.280074284220692</v>
      </c>
      <c r="AL73" s="7">
        <f t="shared" si="84"/>
        <v>1417001.2889999999</v>
      </c>
      <c r="AM73" s="6">
        <f t="shared" si="58"/>
        <v>69.562832511663089</v>
      </c>
      <c r="AN73" s="32">
        <f>SUM('[9]414'!$N$1800)</f>
        <v>2033809.1839999999</v>
      </c>
      <c r="AO73" s="8">
        <f t="shared" si="141"/>
        <v>99.842906795883778</v>
      </c>
      <c r="AP73" s="5"/>
      <c r="AQ73" s="6">
        <f t="shared" si="142"/>
        <v>0</v>
      </c>
      <c r="AR73" s="7"/>
      <c r="AS73" s="6">
        <f t="shared" si="143"/>
        <v>0</v>
      </c>
      <c r="AT73" s="7"/>
      <c r="AU73" s="6">
        <f t="shared" si="144"/>
        <v>0</v>
      </c>
      <c r="AV73" s="7"/>
      <c r="AW73" s="8">
        <f t="shared" si="145"/>
        <v>0</v>
      </c>
      <c r="AX73" s="5"/>
      <c r="AY73" s="6">
        <f t="shared" si="146"/>
        <v>0</v>
      </c>
      <c r="AZ73" s="7"/>
      <c r="BA73" s="6">
        <f t="shared" si="147"/>
        <v>0</v>
      </c>
      <c r="BB73" s="7"/>
      <c r="BC73" s="6">
        <f t="shared" si="148"/>
        <v>0</v>
      </c>
      <c r="BD73" s="7"/>
      <c r="BE73" s="8">
        <f t="shared" si="149"/>
        <v>0</v>
      </c>
      <c r="BF73" s="30">
        <f>SUM('[9]414'!$D$432)</f>
        <v>520000</v>
      </c>
      <c r="BG73" s="7">
        <f t="shared" si="127"/>
        <v>2037009.1869999999</v>
      </c>
      <c r="BH73" s="9">
        <f t="shared" si="150"/>
        <v>1.4353575579941283E-2</v>
      </c>
      <c r="BI73" s="5">
        <f>SUM([8]sub!$H$320)</f>
        <v>0</v>
      </c>
      <c r="BJ73" s="7">
        <f t="shared" si="118"/>
        <v>2037009.1869999999</v>
      </c>
      <c r="BK73" s="7">
        <f t="shared" si="128"/>
        <v>616807.89500000002</v>
      </c>
      <c r="BL73" s="6">
        <f t="shared" si="151"/>
        <v>30.280074284220692</v>
      </c>
      <c r="BM73" s="7">
        <f t="shared" si="129"/>
        <v>1417001.2889999999</v>
      </c>
      <c r="BN73" s="6">
        <f t="shared" si="95"/>
        <v>69.562832511663089</v>
      </c>
      <c r="BO73" s="10">
        <f t="shared" si="130"/>
        <v>2033809.1839999999</v>
      </c>
      <c r="BP73" s="8">
        <f t="shared" si="119"/>
        <v>99.842906795883778</v>
      </c>
    </row>
    <row r="74" spans="1:68" x14ac:dyDescent="0.2">
      <c r="A74" s="80" t="s">
        <v>364</v>
      </c>
      <c r="B74" s="30">
        <f>SUM('[9]416'!$F$434)</f>
        <v>0</v>
      </c>
      <c r="C74" s="6">
        <f t="shared" si="131"/>
        <v>0</v>
      </c>
      <c r="D74" s="32">
        <f>SUM('[9]416'!$J$434)</f>
        <v>0</v>
      </c>
      <c r="E74" s="6">
        <f t="shared" si="132"/>
        <v>0</v>
      </c>
      <c r="F74" s="7">
        <f t="shared" si="117"/>
        <v>0</v>
      </c>
      <c r="G74" s="6">
        <f t="shared" si="133"/>
        <v>0</v>
      </c>
      <c r="H74" s="32">
        <f>SUM('[9]416'!$N$434)</f>
        <v>0</v>
      </c>
      <c r="I74" s="8">
        <f t="shared" si="134"/>
        <v>0</v>
      </c>
      <c r="J74" s="30">
        <f>SUM('[9]416'!$F$885)</f>
        <v>0</v>
      </c>
      <c r="K74" s="6">
        <f t="shared" si="135"/>
        <v>0</v>
      </c>
      <c r="L74" s="32">
        <f>SUM('[9]416'!$J$885)</f>
        <v>0</v>
      </c>
      <c r="M74" s="6">
        <f t="shared" si="46"/>
        <v>0</v>
      </c>
      <c r="N74" s="7">
        <f t="shared" si="76"/>
        <v>0</v>
      </c>
      <c r="O74" s="6">
        <f t="shared" si="48"/>
        <v>0</v>
      </c>
      <c r="P74" s="32">
        <f>SUM('[9]416'!$N$885)</f>
        <v>0</v>
      </c>
      <c r="Q74" s="255"/>
      <c r="R74" s="5">
        <f t="shared" si="120"/>
        <v>0</v>
      </c>
      <c r="S74" s="6">
        <f t="shared" si="98"/>
        <v>0</v>
      </c>
      <c r="T74" s="5">
        <f t="shared" si="121"/>
        <v>0</v>
      </c>
      <c r="U74" s="6">
        <f t="shared" si="122"/>
        <v>0</v>
      </c>
      <c r="V74" s="7">
        <f t="shared" si="123"/>
        <v>0</v>
      </c>
      <c r="W74" s="6">
        <f t="shared" si="124"/>
        <v>0</v>
      </c>
      <c r="X74" s="5">
        <f t="shared" si="125"/>
        <v>0</v>
      </c>
      <c r="Y74" s="8">
        <f t="shared" si="126"/>
        <v>0</v>
      </c>
      <c r="Z74" s="5"/>
      <c r="AA74" s="6">
        <f t="shared" si="136"/>
        <v>0</v>
      </c>
      <c r="AB74" s="7"/>
      <c r="AC74" s="6">
        <f t="shared" si="137"/>
        <v>0</v>
      </c>
      <c r="AD74" s="7"/>
      <c r="AE74" s="6">
        <f t="shared" si="138"/>
        <v>0</v>
      </c>
      <c r="AF74" s="7"/>
      <c r="AG74" s="8">
        <f t="shared" si="139"/>
        <v>0</v>
      </c>
      <c r="AH74" s="30">
        <f>SUM('[9]416'!$F$1800)</f>
        <v>0</v>
      </c>
      <c r="AI74" s="6">
        <f t="shared" si="140"/>
        <v>0</v>
      </c>
      <c r="AJ74" s="32">
        <f>SUM('[9]416'!$J$1800)</f>
        <v>0</v>
      </c>
      <c r="AK74" s="6">
        <f t="shared" si="56"/>
        <v>0</v>
      </c>
      <c r="AL74" s="7">
        <f t="shared" si="84"/>
        <v>0</v>
      </c>
      <c r="AM74" s="6">
        <f t="shared" si="58"/>
        <v>0</v>
      </c>
      <c r="AN74" s="32">
        <f>SUM('[9]416'!$N$1800)</f>
        <v>0</v>
      </c>
      <c r="AO74" s="8">
        <f t="shared" si="141"/>
        <v>0</v>
      </c>
      <c r="AP74" s="5"/>
      <c r="AQ74" s="6">
        <f t="shared" si="142"/>
        <v>0</v>
      </c>
      <c r="AR74" s="7"/>
      <c r="AS74" s="6">
        <f t="shared" si="143"/>
        <v>0</v>
      </c>
      <c r="AT74" s="7"/>
      <c r="AU74" s="6">
        <f t="shared" si="144"/>
        <v>0</v>
      </c>
      <c r="AV74" s="7"/>
      <c r="AW74" s="8">
        <f t="shared" si="145"/>
        <v>0</v>
      </c>
      <c r="AX74" s="5"/>
      <c r="AY74" s="6">
        <f t="shared" si="146"/>
        <v>0</v>
      </c>
      <c r="AZ74" s="7"/>
      <c r="BA74" s="6">
        <f t="shared" si="147"/>
        <v>0</v>
      </c>
      <c r="BB74" s="7"/>
      <c r="BC74" s="6">
        <f t="shared" si="148"/>
        <v>0</v>
      </c>
      <c r="BD74" s="7"/>
      <c r="BE74" s="8">
        <f t="shared" si="149"/>
        <v>0</v>
      </c>
      <c r="BF74" s="30">
        <f>SUM('[9]416'!$D$432)</f>
        <v>0</v>
      </c>
      <c r="BG74" s="7">
        <f t="shared" si="127"/>
        <v>0</v>
      </c>
      <c r="BH74" s="9">
        <f t="shared" si="150"/>
        <v>0</v>
      </c>
      <c r="BI74" s="5">
        <f>SUM([8]usa!$H$320)</f>
        <v>0</v>
      </c>
      <c r="BJ74" s="7">
        <f t="shared" si="118"/>
        <v>0</v>
      </c>
      <c r="BK74" s="7">
        <f t="shared" si="128"/>
        <v>0</v>
      </c>
      <c r="BL74" s="6">
        <f t="shared" si="151"/>
        <v>0</v>
      </c>
      <c r="BM74" s="7">
        <f t="shared" si="129"/>
        <v>0</v>
      </c>
      <c r="BN74" s="6">
        <f t="shared" si="95"/>
        <v>0</v>
      </c>
      <c r="BO74" s="10">
        <f t="shared" si="130"/>
        <v>0</v>
      </c>
      <c r="BP74" s="8">
        <f t="shared" si="119"/>
        <v>0</v>
      </c>
    </row>
    <row r="75" spans="1:68" x14ac:dyDescent="0.2">
      <c r="A75" s="80" t="s">
        <v>365</v>
      </c>
      <c r="B75" s="30">
        <f>SUM('[9]417'!$F$434)</f>
        <v>160000</v>
      </c>
      <c r="C75" s="6">
        <f t="shared" si="131"/>
        <v>4.7190574822474117E-3</v>
      </c>
      <c r="D75" s="32">
        <f>SUM('[9]417'!$J$434)</f>
        <v>120000</v>
      </c>
      <c r="E75" s="6">
        <f t="shared" si="132"/>
        <v>75</v>
      </c>
      <c r="F75" s="7">
        <f t="shared" si="117"/>
        <v>40000</v>
      </c>
      <c r="G75" s="6">
        <f t="shared" si="133"/>
        <v>25</v>
      </c>
      <c r="H75" s="32">
        <f>SUM('[9]417'!$N$434)</f>
        <v>160000</v>
      </c>
      <c r="I75" s="8">
        <f t="shared" si="134"/>
        <v>100</v>
      </c>
      <c r="J75" s="30">
        <f>SUM('[9]417'!$F$885)</f>
        <v>1050000</v>
      </c>
      <c r="K75" s="6">
        <f t="shared" si="135"/>
        <v>1.9955834014142658E-2</v>
      </c>
      <c r="L75" s="32">
        <f>SUM('[9]417'!$J$885)</f>
        <v>0</v>
      </c>
      <c r="M75" s="6">
        <f t="shared" si="46"/>
        <v>0</v>
      </c>
      <c r="N75" s="7">
        <f t="shared" si="76"/>
        <v>0</v>
      </c>
      <c r="O75" s="6">
        <f t="shared" si="48"/>
        <v>0</v>
      </c>
      <c r="P75" s="32">
        <f>SUM('[9]417'!$N$885)</f>
        <v>0</v>
      </c>
      <c r="Q75" s="255"/>
      <c r="R75" s="5">
        <f t="shared" si="120"/>
        <v>1210000</v>
      </c>
      <c r="S75" s="6">
        <f t="shared" si="98"/>
        <v>1.3985000814581572E-2</v>
      </c>
      <c r="T75" s="5">
        <f t="shared" si="121"/>
        <v>120000</v>
      </c>
      <c r="U75" s="6">
        <f t="shared" si="122"/>
        <v>9.9173553719008272</v>
      </c>
      <c r="V75" s="7">
        <f t="shared" si="123"/>
        <v>40000</v>
      </c>
      <c r="W75" s="6">
        <f t="shared" si="124"/>
        <v>3.3057851239669422</v>
      </c>
      <c r="X75" s="5">
        <f t="shared" si="125"/>
        <v>160000</v>
      </c>
      <c r="Y75" s="8">
        <f t="shared" si="126"/>
        <v>13.223140495867769</v>
      </c>
      <c r="Z75" s="5"/>
      <c r="AA75" s="6">
        <f t="shared" si="136"/>
        <v>0</v>
      </c>
      <c r="AB75" s="7"/>
      <c r="AC75" s="6">
        <f t="shared" si="137"/>
        <v>0</v>
      </c>
      <c r="AD75" s="7"/>
      <c r="AE75" s="6">
        <f t="shared" si="138"/>
        <v>0</v>
      </c>
      <c r="AF75" s="7"/>
      <c r="AG75" s="8">
        <f t="shared" si="139"/>
        <v>0</v>
      </c>
      <c r="AH75" s="30">
        <f>SUM('[9]417'!$F$1800)</f>
        <v>475438.11800000002</v>
      </c>
      <c r="AI75" s="6">
        <f t="shared" si="140"/>
        <v>6.0260283105983858E-2</v>
      </c>
      <c r="AJ75" s="32">
        <f>SUM('[9]417'!$J$1800)</f>
        <v>352720.43199999997</v>
      </c>
      <c r="AK75" s="6">
        <f t="shared" si="56"/>
        <v>74.188505011707946</v>
      </c>
      <c r="AL75" s="7">
        <f t="shared" si="84"/>
        <v>122717.68600000005</v>
      </c>
      <c r="AM75" s="6">
        <f t="shared" si="58"/>
        <v>25.811494988292051</v>
      </c>
      <c r="AN75" s="32">
        <f>SUM('[9]417'!$N$1800)</f>
        <v>475438.11800000002</v>
      </c>
      <c r="AO75" s="8">
        <f t="shared" si="141"/>
        <v>100</v>
      </c>
      <c r="AP75" s="5"/>
      <c r="AQ75" s="6">
        <f t="shared" si="142"/>
        <v>0</v>
      </c>
      <c r="AR75" s="7"/>
      <c r="AS75" s="6">
        <f t="shared" si="143"/>
        <v>0</v>
      </c>
      <c r="AT75" s="7"/>
      <c r="AU75" s="6">
        <f t="shared" si="144"/>
        <v>0</v>
      </c>
      <c r="AV75" s="7"/>
      <c r="AW75" s="8">
        <f t="shared" si="145"/>
        <v>0</v>
      </c>
      <c r="AX75" s="5"/>
      <c r="AY75" s="6">
        <f t="shared" si="146"/>
        <v>0</v>
      </c>
      <c r="AZ75" s="7"/>
      <c r="BA75" s="6">
        <f t="shared" si="147"/>
        <v>0</v>
      </c>
      <c r="BB75" s="7"/>
      <c r="BC75" s="6">
        <f t="shared" si="148"/>
        <v>0</v>
      </c>
      <c r="BD75" s="7"/>
      <c r="BE75" s="8">
        <f t="shared" si="149"/>
        <v>0</v>
      </c>
      <c r="BF75" s="30">
        <f>SUM('[9]417'!$D$432)</f>
        <v>200000</v>
      </c>
      <c r="BG75" s="7">
        <f t="shared" si="127"/>
        <v>635438.11800000002</v>
      </c>
      <c r="BH75" s="9">
        <f t="shared" si="150"/>
        <v>4.4775492969284514E-3</v>
      </c>
      <c r="BI75" s="5">
        <f>SUM([8]usm!$H$320)</f>
        <v>0</v>
      </c>
      <c r="BJ75" s="7">
        <f t="shared" si="118"/>
        <v>635438.11800000002</v>
      </c>
      <c r="BK75" s="7">
        <f t="shared" si="128"/>
        <v>472720.43199999997</v>
      </c>
      <c r="BL75" s="6">
        <f t="shared" si="151"/>
        <v>74.392835212318815</v>
      </c>
      <c r="BM75" s="7">
        <f t="shared" si="129"/>
        <v>162717.68600000005</v>
      </c>
      <c r="BN75" s="6">
        <f t="shared" si="95"/>
        <v>25.607164787681185</v>
      </c>
      <c r="BO75" s="10">
        <f t="shared" si="130"/>
        <v>635438.11800000002</v>
      </c>
      <c r="BP75" s="8">
        <f t="shared" si="119"/>
        <v>100</v>
      </c>
    </row>
    <row r="76" spans="1:68" x14ac:dyDescent="0.2">
      <c r="A76" s="80" t="s">
        <v>366</v>
      </c>
      <c r="B76" s="30">
        <f>SUM('[9]418'!$F$434)</f>
        <v>297462.3200000003</v>
      </c>
      <c r="C76" s="6">
        <f t="shared" si="131"/>
        <v>8.7733861680167214E-3</v>
      </c>
      <c r="D76" s="32">
        <f>SUM('[9]418'!$J$434)</f>
        <v>208576.55</v>
      </c>
      <c r="E76" s="6">
        <f t="shared" si="132"/>
        <v>70.118645615350474</v>
      </c>
      <c r="F76" s="7">
        <f t="shared" si="117"/>
        <v>88885.770000000019</v>
      </c>
      <c r="G76" s="6">
        <f t="shared" si="133"/>
        <v>29.881354384649434</v>
      </c>
      <c r="H76" s="32">
        <f>SUM('[9]418'!$N$434)</f>
        <v>297462.32</v>
      </c>
      <c r="I76" s="8">
        <f t="shared" si="134"/>
        <v>99.999999999999901</v>
      </c>
      <c r="J76" s="30">
        <f>SUM('[9]418'!$F$885)</f>
        <v>33510057.158</v>
      </c>
      <c r="K76" s="6">
        <f t="shared" si="135"/>
        <v>0.63687727471379163</v>
      </c>
      <c r="L76" s="32">
        <f>SUM('[9]418'!$J$885)</f>
        <v>0</v>
      </c>
      <c r="M76" s="6">
        <f t="shared" si="46"/>
        <v>0</v>
      </c>
      <c r="N76" s="7">
        <f t="shared" si="76"/>
        <v>0</v>
      </c>
      <c r="O76" s="6">
        <f t="shared" si="48"/>
        <v>0</v>
      </c>
      <c r="P76" s="32">
        <f>SUM('[9]418'!$N$885)</f>
        <v>0</v>
      </c>
      <c r="Q76" s="255"/>
      <c r="R76" s="5">
        <f t="shared" si="120"/>
        <v>33807519.478</v>
      </c>
      <c r="S76" s="6">
        <f t="shared" si="98"/>
        <v>0.39074230366843998</v>
      </c>
      <c r="T76" s="5">
        <f t="shared" si="121"/>
        <v>208576.55</v>
      </c>
      <c r="U76" s="6">
        <f t="shared" si="122"/>
        <v>0.6169531311983113</v>
      </c>
      <c r="V76" s="7">
        <f t="shared" si="123"/>
        <v>88885.770000000019</v>
      </c>
      <c r="W76" s="6">
        <f t="shared" si="124"/>
        <v>0.26291715976926905</v>
      </c>
      <c r="X76" s="5">
        <f t="shared" si="125"/>
        <v>297462.32</v>
      </c>
      <c r="Y76" s="8">
        <f t="shared" si="126"/>
        <v>0.8798702909675804</v>
      </c>
      <c r="Z76" s="5"/>
      <c r="AA76" s="6">
        <f t="shared" si="136"/>
        <v>0</v>
      </c>
      <c r="AB76" s="7"/>
      <c r="AC76" s="6">
        <f t="shared" si="137"/>
        <v>0</v>
      </c>
      <c r="AD76" s="7"/>
      <c r="AE76" s="6">
        <f t="shared" si="138"/>
        <v>0</v>
      </c>
      <c r="AF76" s="7"/>
      <c r="AG76" s="8">
        <f t="shared" si="139"/>
        <v>0</v>
      </c>
      <c r="AH76" s="30">
        <f>SUM('[9]418'!$F$1800)</f>
        <v>428465.79200000002</v>
      </c>
      <c r="AI76" s="6">
        <f t="shared" si="140"/>
        <v>5.4306688819489211E-2</v>
      </c>
      <c r="AJ76" s="32">
        <f>SUM('[9]418'!$J$1800)</f>
        <v>165501.29</v>
      </c>
      <c r="AK76" s="6">
        <f t="shared" si="56"/>
        <v>38.626488529567368</v>
      </c>
      <c r="AL76" s="7">
        <f t="shared" si="84"/>
        <v>261295.71</v>
      </c>
      <c r="AM76" s="6">
        <f t="shared" si="58"/>
        <v>60.984030669127485</v>
      </c>
      <c r="AN76" s="32">
        <f>SUM('[9]418'!$N$1800)</f>
        <v>426797</v>
      </c>
      <c r="AO76" s="8">
        <f t="shared" si="141"/>
        <v>99.61051919869486</v>
      </c>
      <c r="AP76" s="5"/>
      <c r="AQ76" s="6">
        <f t="shared" si="142"/>
        <v>0</v>
      </c>
      <c r="AR76" s="7"/>
      <c r="AS76" s="6">
        <f t="shared" si="143"/>
        <v>0</v>
      </c>
      <c r="AT76" s="7"/>
      <c r="AU76" s="6">
        <f t="shared" si="144"/>
        <v>0</v>
      </c>
      <c r="AV76" s="7"/>
      <c r="AW76" s="8">
        <f t="shared" si="145"/>
        <v>0</v>
      </c>
      <c r="AX76" s="5"/>
      <c r="AY76" s="6">
        <f t="shared" si="146"/>
        <v>0</v>
      </c>
      <c r="AZ76" s="7"/>
      <c r="BA76" s="6">
        <f t="shared" si="147"/>
        <v>0</v>
      </c>
      <c r="BB76" s="7"/>
      <c r="BC76" s="6">
        <f t="shared" si="148"/>
        <v>0</v>
      </c>
      <c r="BD76" s="7"/>
      <c r="BE76" s="8">
        <f t="shared" si="149"/>
        <v>0</v>
      </c>
      <c r="BF76" s="30">
        <f>SUM('[9]418'!$D$432)</f>
        <v>33393000</v>
      </c>
      <c r="BG76" s="7">
        <f t="shared" si="127"/>
        <v>725928.11200000031</v>
      </c>
      <c r="BH76" s="9">
        <f t="shared" si="150"/>
        <v>5.1151777260963743E-3</v>
      </c>
      <c r="BI76" s="5">
        <f>SUM([8]sur!$H$320)</f>
        <v>0</v>
      </c>
      <c r="BJ76" s="7">
        <f t="shared" si="118"/>
        <v>725928.11200000031</v>
      </c>
      <c r="BK76" s="7">
        <f t="shared" si="128"/>
        <v>374077.83999999997</v>
      </c>
      <c r="BL76" s="6">
        <f t="shared" si="151"/>
        <v>51.530975838555179</v>
      </c>
      <c r="BM76" s="7">
        <f t="shared" si="129"/>
        <v>350181.48</v>
      </c>
      <c r="BN76" s="6">
        <f t="shared" si="95"/>
        <v>48.239140241478871</v>
      </c>
      <c r="BO76" s="10">
        <f t="shared" si="130"/>
        <v>724259.32</v>
      </c>
      <c r="BP76" s="8">
        <f t="shared" si="119"/>
        <v>99.770116080034057</v>
      </c>
    </row>
    <row r="77" spans="1:68" x14ac:dyDescent="0.2">
      <c r="A77" s="80" t="s">
        <v>367</v>
      </c>
      <c r="B77" s="30">
        <f>SUM('[9]419'!$F$434)</f>
        <v>150832.03899999999</v>
      </c>
      <c r="C77" s="6">
        <f t="shared" si="131"/>
        <v>4.4486566387848953E-3</v>
      </c>
      <c r="D77" s="32">
        <f>SUM('[9]419'!$J$434)</f>
        <v>60332.815000000002</v>
      </c>
      <c r="E77" s="6">
        <f t="shared" si="132"/>
        <v>39.999999602206536</v>
      </c>
      <c r="F77" s="7">
        <f t="shared" si="117"/>
        <v>90499.223999999987</v>
      </c>
      <c r="G77" s="6">
        <f t="shared" si="133"/>
        <v>60.000000397793464</v>
      </c>
      <c r="H77" s="32">
        <f>SUM('[9]419'!$N$434)</f>
        <v>150832.03899999999</v>
      </c>
      <c r="I77" s="8">
        <f t="shared" si="134"/>
        <v>100</v>
      </c>
      <c r="J77" s="30">
        <f>SUM('[9]419'!$F$885)</f>
        <v>536669.69900000002</v>
      </c>
      <c r="K77" s="6">
        <f t="shared" si="135"/>
        <v>1.0199706127298957E-2</v>
      </c>
      <c r="L77" s="32">
        <f>SUM('[9]419'!$J$885)</f>
        <v>0</v>
      </c>
      <c r="M77" s="6">
        <f t="shared" si="46"/>
        <v>0</v>
      </c>
      <c r="N77" s="7">
        <f t="shared" si="76"/>
        <v>0</v>
      </c>
      <c r="O77" s="6">
        <f t="shared" si="48"/>
        <v>0</v>
      </c>
      <c r="P77" s="32">
        <f>SUM('[9]419'!$N$885)</f>
        <v>0</v>
      </c>
      <c r="Q77" s="255"/>
      <c r="R77" s="5">
        <f t="shared" si="120"/>
        <v>687501.73800000001</v>
      </c>
      <c r="S77" s="6">
        <f t="shared" si="98"/>
        <v>7.9460432776497902E-3</v>
      </c>
      <c r="T77" s="5">
        <f t="shared" si="121"/>
        <v>60332.815000000002</v>
      </c>
      <c r="U77" s="6">
        <f t="shared" si="122"/>
        <v>8.7756599969497096</v>
      </c>
      <c r="V77" s="7">
        <f t="shared" si="123"/>
        <v>90499.223999999987</v>
      </c>
      <c r="W77" s="6">
        <f t="shared" si="124"/>
        <v>13.163490213605829</v>
      </c>
      <c r="X77" s="5">
        <f t="shared" si="125"/>
        <v>150832.03899999999</v>
      </c>
      <c r="Y77" s="8">
        <f t="shared" si="126"/>
        <v>21.939150210555539</v>
      </c>
      <c r="Z77" s="5"/>
      <c r="AA77" s="6">
        <f t="shared" si="136"/>
        <v>0</v>
      </c>
      <c r="AB77" s="7"/>
      <c r="AC77" s="6">
        <f t="shared" si="137"/>
        <v>0</v>
      </c>
      <c r="AD77" s="7"/>
      <c r="AE77" s="6">
        <f t="shared" si="138"/>
        <v>0</v>
      </c>
      <c r="AF77" s="7"/>
      <c r="AG77" s="8">
        <f t="shared" si="139"/>
        <v>0</v>
      </c>
      <c r="AH77" s="30">
        <f>SUM('[9]419'!$F$1800)</f>
        <v>107498.262</v>
      </c>
      <c r="AI77" s="6">
        <f t="shared" si="140"/>
        <v>1.362506592607963E-2</v>
      </c>
      <c r="AJ77" s="32">
        <f>SUM('[9]419'!$J$1800)</f>
        <v>10420.821</v>
      </c>
      <c r="AK77" s="6">
        <f t="shared" si="56"/>
        <v>9.6939437030154032</v>
      </c>
      <c r="AL77" s="7">
        <f t="shared" si="84"/>
        <v>97077.441000000006</v>
      </c>
      <c r="AM77" s="6">
        <f t="shared" si="58"/>
        <v>90.306056296984607</v>
      </c>
      <c r="AN77" s="32">
        <f>SUM('[9]419'!$N$1800)</f>
        <v>107498.262</v>
      </c>
      <c r="AO77" s="8">
        <f t="shared" si="141"/>
        <v>100</v>
      </c>
      <c r="AP77" s="5"/>
      <c r="AQ77" s="6">
        <f t="shared" si="142"/>
        <v>0</v>
      </c>
      <c r="AR77" s="7"/>
      <c r="AS77" s="6">
        <f t="shared" si="143"/>
        <v>0</v>
      </c>
      <c r="AT77" s="7"/>
      <c r="AU77" s="6">
        <f t="shared" si="144"/>
        <v>0</v>
      </c>
      <c r="AV77" s="7"/>
      <c r="AW77" s="8">
        <f t="shared" si="145"/>
        <v>0</v>
      </c>
      <c r="AX77" s="5"/>
      <c r="AY77" s="6">
        <f t="shared" si="146"/>
        <v>0</v>
      </c>
      <c r="AZ77" s="7"/>
      <c r="BA77" s="6">
        <f t="shared" si="147"/>
        <v>0</v>
      </c>
      <c r="BB77" s="7"/>
      <c r="BC77" s="6">
        <f t="shared" si="148"/>
        <v>0</v>
      </c>
      <c r="BD77" s="7"/>
      <c r="BE77" s="8">
        <f t="shared" si="149"/>
        <v>0</v>
      </c>
      <c r="BF77" s="30">
        <f>SUM('[9]419'!$D$432)</f>
        <v>795000</v>
      </c>
      <c r="BG77" s="7">
        <f t="shared" si="127"/>
        <v>258330.30099999998</v>
      </c>
      <c r="BH77" s="9">
        <f t="shared" si="150"/>
        <v>1.8202978777201171E-3</v>
      </c>
      <c r="BI77" s="5">
        <f>SUM([8]naz!$H$320)</f>
        <v>0</v>
      </c>
      <c r="BJ77" s="7">
        <f t="shared" si="118"/>
        <v>258330.30099999998</v>
      </c>
      <c r="BK77" s="7">
        <f t="shared" si="128"/>
        <v>70753.635999999999</v>
      </c>
      <c r="BL77" s="6">
        <f t="shared" si="151"/>
        <v>27.38882574986819</v>
      </c>
      <c r="BM77" s="7">
        <f t="shared" si="129"/>
        <v>187576.66499999998</v>
      </c>
      <c r="BN77" s="6">
        <f t="shared" si="95"/>
        <v>72.61117425013181</v>
      </c>
      <c r="BO77" s="10">
        <f t="shared" si="130"/>
        <v>258330.30099999998</v>
      </c>
      <c r="BP77" s="8">
        <f t="shared" si="119"/>
        <v>100</v>
      </c>
    </row>
    <row r="78" spans="1:68" x14ac:dyDescent="0.2">
      <c r="A78" s="80" t="s">
        <v>368</v>
      </c>
      <c r="B78" s="30">
        <f>SUM('[9]415'!$F$434)</f>
        <v>281958.011</v>
      </c>
      <c r="C78" s="6">
        <f t="shared" si="131"/>
        <v>8.3161003843071745E-3</v>
      </c>
      <c r="D78" s="32">
        <f>SUM('[9]415'!$J$434)</f>
        <v>254710.652</v>
      </c>
      <c r="E78" s="6">
        <f t="shared" si="132"/>
        <v>90.33637707140727</v>
      </c>
      <c r="F78" s="7">
        <f t="shared" si="117"/>
        <v>27247.358999999997</v>
      </c>
      <c r="G78" s="6">
        <f t="shared" si="133"/>
        <v>9.6636229285927246</v>
      </c>
      <c r="H78" s="32">
        <f>SUM('[9]415'!$N$434)</f>
        <v>281958.011</v>
      </c>
      <c r="I78" s="8">
        <f t="shared" si="134"/>
        <v>100</v>
      </c>
      <c r="J78" s="30">
        <f>SUM('[9]415'!$F$885)</f>
        <v>1112041.9890000001</v>
      </c>
      <c r="K78" s="6">
        <f t="shared" si="135"/>
        <v>2.1134976523086723E-2</v>
      </c>
      <c r="L78" s="32">
        <f>SUM('[9]415'!$J$885)</f>
        <v>0</v>
      </c>
      <c r="M78" s="6">
        <f t="shared" si="46"/>
        <v>0</v>
      </c>
      <c r="N78" s="7">
        <f t="shared" si="76"/>
        <v>0</v>
      </c>
      <c r="O78" s="6">
        <f t="shared" si="48"/>
        <v>0</v>
      </c>
      <c r="P78" s="32">
        <f>SUM('[9]415'!$N$885)</f>
        <v>0</v>
      </c>
      <c r="Q78" s="255"/>
      <c r="R78" s="5">
        <f t="shared" si="120"/>
        <v>1394000</v>
      </c>
      <c r="S78" s="6">
        <f t="shared" si="98"/>
        <v>1.6111645566551001E-2</v>
      </c>
      <c r="T78" s="5">
        <f t="shared" si="121"/>
        <v>254710.652</v>
      </c>
      <c r="U78" s="6">
        <f t="shared" si="122"/>
        <v>18.271926255380201</v>
      </c>
      <c r="V78" s="7">
        <f t="shared" si="123"/>
        <v>27247.358999999997</v>
      </c>
      <c r="W78" s="6">
        <f t="shared" si="124"/>
        <v>1.954616857962697</v>
      </c>
      <c r="X78" s="5">
        <f t="shared" si="125"/>
        <v>281958.011</v>
      </c>
      <c r="Y78" s="8">
        <f t="shared" si="126"/>
        <v>20.226543113342899</v>
      </c>
      <c r="Z78" s="5"/>
      <c r="AA78" s="6">
        <f t="shared" si="136"/>
        <v>0</v>
      </c>
      <c r="AB78" s="7"/>
      <c r="AC78" s="6">
        <f t="shared" si="137"/>
        <v>0</v>
      </c>
      <c r="AD78" s="7"/>
      <c r="AE78" s="6">
        <f t="shared" si="138"/>
        <v>0</v>
      </c>
      <c r="AF78" s="7"/>
      <c r="AG78" s="8">
        <f t="shared" si="139"/>
        <v>0</v>
      </c>
      <c r="AH78" s="30">
        <f>SUM('[9]415'!$F$1800)</f>
        <v>5153.9599999999991</v>
      </c>
      <c r="AI78" s="6">
        <f t="shared" si="140"/>
        <v>6.5324818721606268E-4</v>
      </c>
      <c r="AJ78" s="32">
        <f>SUM('[9]415'!$J$1800)</f>
        <v>5153.96</v>
      </c>
      <c r="AK78" s="6">
        <f t="shared" si="56"/>
        <v>100.00000000000003</v>
      </c>
      <c r="AL78" s="7">
        <f t="shared" si="84"/>
        <v>0</v>
      </c>
      <c r="AM78" s="6">
        <f t="shared" si="58"/>
        <v>0</v>
      </c>
      <c r="AN78" s="32">
        <f>SUM('[9]415'!$N$1800)</f>
        <v>5153.96</v>
      </c>
      <c r="AO78" s="8">
        <f t="shared" si="141"/>
        <v>100.00000000000003</v>
      </c>
      <c r="AP78" s="5"/>
      <c r="AQ78" s="6">
        <f t="shared" si="142"/>
        <v>0</v>
      </c>
      <c r="AR78" s="7"/>
      <c r="AS78" s="6">
        <f t="shared" si="143"/>
        <v>0</v>
      </c>
      <c r="AT78" s="7"/>
      <c r="AU78" s="6">
        <f t="shared" si="144"/>
        <v>0</v>
      </c>
      <c r="AV78" s="7"/>
      <c r="AW78" s="8">
        <f t="shared" si="145"/>
        <v>0</v>
      </c>
      <c r="AX78" s="5"/>
      <c r="AY78" s="6">
        <f t="shared" si="146"/>
        <v>0</v>
      </c>
      <c r="AZ78" s="7"/>
      <c r="BA78" s="6">
        <f t="shared" si="147"/>
        <v>0</v>
      </c>
      <c r="BB78" s="7"/>
      <c r="BC78" s="6">
        <f t="shared" si="148"/>
        <v>0</v>
      </c>
      <c r="BD78" s="7"/>
      <c r="BE78" s="8">
        <f t="shared" si="149"/>
        <v>0</v>
      </c>
      <c r="BF78" s="30">
        <f>SUM('[9]415'!$D$432)</f>
        <v>52000</v>
      </c>
      <c r="BG78" s="7">
        <f t="shared" si="127"/>
        <v>287111.97100000002</v>
      </c>
      <c r="BH78" s="9">
        <f t="shared" si="150"/>
        <v>2.0231049530629389E-3</v>
      </c>
      <c r="BI78" s="5">
        <f>SUM([8]pab!$H$320)</f>
        <v>0</v>
      </c>
      <c r="BJ78" s="7">
        <f t="shared" si="118"/>
        <v>287111.97100000002</v>
      </c>
      <c r="BK78" s="7">
        <f t="shared" si="128"/>
        <v>259864.61199999999</v>
      </c>
      <c r="BL78" s="6">
        <f t="shared" si="151"/>
        <v>90.509849204441565</v>
      </c>
      <c r="BM78" s="7">
        <f t="shared" si="129"/>
        <v>27247.358999999997</v>
      </c>
      <c r="BN78" s="6">
        <f t="shared" si="95"/>
        <v>9.4901507955584314</v>
      </c>
      <c r="BO78" s="10">
        <f t="shared" si="130"/>
        <v>287111.97100000002</v>
      </c>
      <c r="BP78" s="8">
        <f t="shared" si="119"/>
        <v>100</v>
      </c>
    </row>
    <row r="79" spans="1:68" x14ac:dyDescent="0.2">
      <c r="A79" s="80" t="s">
        <v>372</v>
      </c>
      <c r="B79" s="30">
        <f>SUM('[9]420'!$F$434)</f>
        <v>1041704.088</v>
      </c>
      <c r="C79" s="6">
        <f t="shared" si="131"/>
        <v>3.0724134192275723E-2</v>
      </c>
      <c r="D79" s="32">
        <f>SUM('[9]420'!$J$434)</f>
        <v>1008284.4340000001</v>
      </c>
      <c r="E79" s="6">
        <f t="shared" si="132"/>
        <v>96.791828467894064</v>
      </c>
      <c r="F79" s="7">
        <f t="shared" si="117"/>
        <v>33419.653999999864</v>
      </c>
      <c r="G79" s="6">
        <f t="shared" si="133"/>
        <v>3.2081715321059452</v>
      </c>
      <c r="H79" s="32">
        <f>SUM('[9]420'!$N$434)</f>
        <v>1041704.088</v>
      </c>
      <c r="I79" s="8">
        <f t="shared" si="134"/>
        <v>100</v>
      </c>
      <c r="J79" s="30">
        <f>SUM('[9]420'!$F$885)</f>
        <v>2358295.912</v>
      </c>
      <c r="K79" s="6">
        <f t="shared" si="135"/>
        <v>4.4820725501050651E-2</v>
      </c>
      <c r="L79" s="32">
        <f>SUM('[9]420'!$J$885)</f>
        <v>129403.281</v>
      </c>
      <c r="M79" s="6">
        <f t="shared" si="46"/>
        <v>5.4871519872269534</v>
      </c>
      <c r="N79" s="7">
        <f t="shared" si="76"/>
        <v>33844.968000000008</v>
      </c>
      <c r="O79" s="6">
        <f t="shared" si="48"/>
        <v>1.435145090477518</v>
      </c>
      <c r="P79" s="32">
        <f>SUM('[9]420'!$N$885)</f>
        <v>163248.24900000001</v>
      </c>
      <c r="Q79" s="255"/>
      <c r="R79" s="5">
        <f t="shared" si="120"/>
        <v>3400000</v>
      </c>
      <c r="S79" s="6">
        <f t="shared" si="98"/>
        <v>3.9296696503782931E-2</v>
      </c>
      <c r="T79" s="5">
        <f t="shared" si="121"/>
        <v>1137687.7150000001</v>
      </c>
      <c r="U79" s="6">
        <f t="shared" si="122"/>
        <v>33.461403382352941</v>
      </c>
      <c r="V79" s="7">
        <f t="shared" si="123"/>
        <v>67264.621999999974</v>
      </c>
      <c r="W79" s="6">
        <f t="shared" si="124"/>
        <v>1.9783712352941167</v>
      </c>
      <c r="X79" s="5">
        <f t="shared" si="125"/>
        <v>1204952.3370000001</v>
      </c>
      <c r="Y79" s="8">
        <f t="shared" si="126"/>
        <v>35.43977461764706</v>
      </c>
      <c r="Z79" s="5"/>
      <c r="AA79" s="6">
        <f t="shared" si="136"/>
        <v>0</v>
      </c>
      <c r="AB79" s="7"/>
      <c r="AC79" s="6">
        <f t="shared" si="137"/>
        <v>0</v>
      </c>
      <c r="AD79" s="7"/>
      <c r="AE79" s="6">
        <f t="shared" si="138"/>
        <v>0</v>
      </c>
      <c r="AF79" s="7"/>
      <c r="AG79" s="8">
        <f t="shared" si="139"/>
        <v>0</v>
      </c>
      <c r="AH79" s="30">
        <f>SUM('[9]420'!$F$1800)</f>
        <v>263031.88500000001</v>
      </c>
      <c r="AI79" s="6">
        <f t="shared" si="140"/>
        <v>3.3338462474732808E-2</v>
      </c>
      <c r="AJ79" s="32">
        <f>SUM('[9]420'!$J$1800)</f>
        <v>242095.81700000001</v>
      </c>
      <c r="AK79" s="6">
        <f t="shared" si="56"/>
        <v>92.040482848685812</v>
      </c>
      <c r="AL79" s="7">
        <f t="shared" si="84"/>
        <v>20936.067999999999</v>
      </c>
      <c r="AM79" s="6">
        <f t="shared" si="58"/>
        <v>7.9595171513141825</v>
      </c>
      <c r="AN79" s="32">
        <f>SUM('[9]420'!$N$1800)</f>
        <v>263031.88500000001</v>
      </c>
      <c r="AO79" s="8">
        <f t="shared" si="141"/>
        <v>100</v>
      </c>
      <c r="AP79" s="5"/>
      <c r="AQ79" s="6">
        <f t="shared" si="142"/>
        <v>0</v>
      </c>
      <c r="AR79" s="7"/>
      <c r="AS79" s="6">
        <f t="shared" si="143"/>
        <v>0</v>
      </c>
      <c r="AT79" s="7"/>
      <c r="AU79" s="6">
        <f t="shared" si="144"/>
        <v>0</v>
      </c>
      <c r="AV79" s="7"/>
      <c r="AW79" s="8">
        <f t="shared" si="145"/>
        <v>0</v>
      </c>
      <c r="AX79" s="5"/>
      <c r="AY79" s="6">
        <f t="shared" si="146"/>
        <v>0</v>
      </c>
      <c r="AZ79" s="7"/>
      <c r="BA79" s="6">
        <f t="shared" si="147"/>
        <v>0</v>
      </c>
      <c r="BB79" s="7"/>
      <c r="BC79" s="6">
        <f t="shared" si="148"/>
        <v>0</v>
      </c>
      <c r="BD79" s="7"/>
      <c r="BE79" s="8">
        <f t="shared" si="149"/>
        <v>0</v>
      </c>
      <c r="BF79" s="30">
        <f>SUM('[9]408'!$D$432)</f>
        <v>34574000</v>
      </c>
      <c r="BG79" s="7">
        <f t="shared" si="127"/>
        <v>1304735.973</v>
      </c>
      <c r="BH79" s="9">
        <f t="shared" si="150"/>
        <v>9.1936877456624492E-3</v>
      </c>
      <c r="BI79" s="5">
        <f>SUM([8]cri!$H$320)</f>
        <v>0</v>
      </c>
      <c r="BJ79" s="7">
        <f t="shared" si="118"/>
        <v>1304735.973</v>
      </c>
      <c r="BK79" s="7">
        <f t="shared" si="128"/>
        <v>1250380.2510000002</v>
      </c>
      <c r="BL79" s="6">
        <f t="shared" si="151"/>
        <v>95.833967704974143</v>
      </c>
      <c r="BM79" s="7">
        <f t="shared" si="129"/>
        <v>54355.721999999863</v>
      </c>
      <c r="BN79" s="6">
        <f t="shared" si="95"/>
        <v>4.1660322950258584</v>
      </c>
      <c r="BO79" s="10">
        <f t="shared" si="130"/>
        <v>1304735.973</v>
      </c>
      <c r="BP79" s="8">
        <f t="shared" si="119"/>
        <v>100</v>
      </c>
    </row>
    <row r="80" spans="1:68" x14ac:dyDescent="0.2">
      <c r="A80" s="80" t="s">
        <v>369</v>
      </c>
      <c r="B80" s="30">
        <f>SUM('[9]422'!$F$434)</f>
        <v>74872.849999999977</v>
      </c>
      <c r="C80" s="6">
        <f t="shared" si="131"/>
        <v>2.2083080188105499E-3</v>
      </c>
      <c r="D80" s="32">
        <f>SUM('[9]422'!$J$434)</f>
        <v>74872.850000000006</v>
      </c>
      <c r="E80" s="6">
        <f t="shared" si="132"/>
        <v>100.00000000000004</v>
      </c>
      <c r="F80" s="7">
        <f t="shared" si="117"/>
        <v>0</v>
      </c>
      <c r="G80" s="6">
        <f t="shared" si="133"/>
        <v>0</v>
      </c>
      <c r="H80" s="32">
        <f>SUM('[9]422'!$N$434)</f>
        <v>74872.850000000006</v>
      </c>
      <c r="I80" s="8">
        <f t="shared" si="134"/>
        <v>100.00000000000004</v>
      </c>
      <c r="J80" s="30">
        <f>SUM('[9]422'!$F$885)</f>
        <v>865127.15</v>
      </c>
      <c r="K80" s="6">
        <f t="shared" si="135"/>
        <v>1.6442222672884095E-2</v>
      </c>
      <c r="L80" s="32">
        <f>SUM('[9]422'!$J$885)</f>
        <v>0</v>
      </c>
      <c r="M80" s="6">
        <f t="shared" si="46"/>
        <v>0</v>
      </c>
      <c r="N80" s="7">
        <f t="shared" si="76"/>
        <v>0</v>
      </c>
      <c r="O80" s="6">
        <f t="shared" si="48"/>
        <v>0</v>
      </c>
      <c r="P80" s="32">
        <f>SUM('[9]422'!$N$885)</f>
        <v>0</v>
      </c>
      <c r="Q80" s="255"/>
      <c r="R80" s="5">
        <f t="shared" si="120"/>
        <v>940000</v>
      </c>
      <c r="S80" s="6">
        <f t="shared" si="98"/>
        <v>1.0864380798104692E-2</v>
      </c>
      <c r="T80" s="5">
        <f t="shared" si="121"/>
        <v>74872.850000000006</v>
      </c>
      <c r="U80" s="6">
        <f t="shared" si="122"/>
        <v>7.9651968085106386</v>
      </c>
      <c r="V80" s="7">
        <f t="shared" si="123"/>
        <v>0</v>
      </c>
      <c r="W80" s="6">
        <f t="shared" si="124"/>
        <v>0</v>
      </c>
      <c r="X80" s="5">
        <f t="shared" si="125"/>
        <v>74872.850000000006</v>
      </c>
      <c r="Y80" s="8">
        <f t="shared" si="126"/>
        <v>7.9651968085106386</v>
      </c>
      <c r="Z80" s="5"/>
      <c r="AA80" s="6">
        <f t="shared" si="136"/>
        <v>0</v>
      </c>
      <c r="AB80" s="7"/>
      <c r="AC80" s="6">
        <f t="shared" si="137"/>
        <v>0</v>
      </c>
      <c r="AD80" s="7"/>
      <c r="AE80" s="6">
        <f t="shared" si="138"/>
        <v>0</v>
      </c>
      <c r="AF80" s="7"/>
      <c r="AG80" s="8">
        <f t="shared" si="139"/>
        <v>0</v>
      </c>
      <c r="AH80" s="30">
        <f>SUM('[9]422'!$F$1800)</f>
        <v>612911.54200000002</v>
      </c>
      <c r="AI80" s="6">
        <f t="shared" si="140"/>
        <v>7.7684606348380994E-2</v>
      </c>
      <c r="AJ80" s="32">
        <f>SUM('[9]422'!$J$1800)</f>
        <v>338443.935</v>
      </c>
      <c r="AK80" s="6">
        <f t="shared" si="56"/>
        <v>55.219050679910339</v>
      </c>
      <c r="AL80" s="7">
        <f t="shared" si="84"/>
        <v>274467.60700000002</v>
      </c>
      <c r="AM80" s="6">
        <f t="shared" si="58"/>
        <v>44.780949320089654</v>
      </c>
      <c r="AN80" s="32">
        <f>SUM('[9]422'!$N$1800)</f>
        <v>612911.54200000002</v>
      </c>
      <c r="AO80" s="8">
        <f t="shared" si="141"/>
        <v>100</v>
      </c>
      <c r="AP80" s="5"/>
      <c r="AQ80" s="6">
        <f t="shared" si="142"/>
        <v>0</v>
      </c>
      <c r="AR80" s="7"/>
      <c r="AS80" s="6">
        <f t="shared" si="143"/>
        <v>0</v>
      </c>
      <c r="AT80" s="7"/>
      <c r="AU80" s="6">
        <f t="shared" si="144"/>
        <v>0</v>
      </c>
      <c r="AV80" s="7"/>
      <c r="AW80" s="8">
        <f t="shared" si="145"/>
        <v>0</v>
      </c>
      <c r="AX80" s="5"/>
      <c r="AY80" s="6">
        <f t="shared" si="146"/>
        <v>0</v>
      </c>
      <c r="AZ80" s="7"/>
      <c r="BA80" s="6">
        <f t="shared" si="147"/>
        <v>0</v>
      </c>
      <c r="BB80" s="7"/>
      <c r="BC80" s="6">
        <f t="shared" si="148"/>
        <v>0</v>
      </c>
      <c r="BD80" s="7"/>
      <c r="BE80" s="8">
        <f t="shared" si="149"/>
        <v>0</v>
      </c>
      <c r="BF80" s="30">
        <f>SUM('[9]422'!$D$432)</f>
        <v>1228000</v>
      </c>
      <c r="BG80" s="7">
        <f t="shared" si="127"/>
        <v>687784.39199999999</v>
      </c>
      <c r="BH80" s="9">
        <f t="shared" si="150"/>
        <v>4.8464019290041438E-3</v>
      </c>
      <c r="BI80" s="5">
        <f>SUM([8]raf!$H$320)</f>
        <v>0</v>
      </c>
      <c r="BJ80" s="7">
        <f t="shared" si="118"/>
        <v>687784.39199999999</v>
      </c>
      <c r="BK80" s="7">
        <f t="shared" si="128"/>
        <v>413316.78500000003</v>
      </c>
      <c r="BL80" s="6">
        <f t="shared" si="151"/>
        <v>60.093946563416644</v>
      </c>
      <c r="BM80" s="7">
        <f t="shared" si="129"/>
        <v>274467.60700000002</v>
      </c>
      <c r="BN80" s="6">
        <f t="shared" si="95"/>
        <v>39.906053436583363</v>
      </c>
      <c r="BO80" s="10">
        <f t="shared" si="130"/>
        <v>687784.39199999999</v>
      </c>
      <c r="BP80" s="8">
        <f t="shared" si="119"/>
        <v>100</v>
      </c>
    </row>
    <row r="81" spans="1:68" x14ac:dyDescent="0.2">
      <c r="A81" s="80" t="s">
        <v>370</v>
      </c>
      <c r="B81" s="30">
        <f>SUM('[9]421'!$F$434)</f>
        <v>717000</v>
      </c>
      <c r="C81" s="6">
        <f t="shared" si="131"/>
        <v>2.1147276342321213E-2</v>
      </c>
      <c r="D81" s="32">
        <f>SUM('[9]421'!$J$434)</f>
        <v>11880.28</v>
      </c>
      <c r="E81" s="6">
        <f t="shared" si="132"/>
        <v>1.6569428172942817</v>
      </c>
      <c r="F81" s="7">
        <f t="shared" si="117"/>
        <v>0</v>
      </c>
      <c r="G81" s="6">
        <f t="shared" si="133"/>
        <v>0</v>
      </c>
      <c r="H81" s="32">
        <f>SUM('[9]421'!$N$434)</f>
        <v>11880.28</v>
      </c>
      <c r="I81" s="8">
        <f t="shared" si="134"/>
        <v>1.6569428172942817</v>
      </c>
      <c r="J81" s="30">
        <f>SUM('[9]421'!$F$885)</f>
        <v>705119.72</v>
      </c>
      <c r="K81" s="6">
        <f t="shared" si="135"/>
        <v>1.3401192468970237E-2</v>
      </c>
      <c r="L81" s="32">
        <f>SUM('[9]421'!$J$885)</f>
        <v>0</v>
      </c>
      <c r="M81" s="6">
        <f t="shared" si="46"/>
        <v>0</v>
      </c>
      <c r="N81" s="7">
        <f t="shared" si="76"/>
        <v>657.37199999999996</v>
      </c>
      <c r="O81" s="6">
        <f t="shared" si="48"/>
        <v>9.3228423678180489E-2</v>
      </c>
      <c r="P81" s="32">
        <f>SUM('[9]421'!$N$885)</f>
        <v>657.37199999999996</v>
      </c>
      <c r="Q81" s="255"/>
      <c r="R81" s="5">
        <f t="shared" si="120"/>
        <v>1422119.72</v>
      </c>
      <c r="S81" s="6">
        <f t="shared" si="98"/>
        <v>1.6436649126142573E-2</v>
      </c>
      <c r="T81" s="5">
        <f t="shared" si="121"/>
        <v>11880.28</v>
      </c>
      <c r="U81" s="6">
        <f t="shared" si="122"/>
        <v>0.83539239579632585</v>
      </c>
      <c r="V81" s="7">
        <f t="shared" si="123"/>
        <v>657.37199999999939</v>
      </c>
      <c r="W81" s="6">
        <f t="shared" si="124"/>
        <v>4.6224800258026055E-2</v>
      </c>
      <c r="X81" s="5">
        <f t="shared" si="125"/>
        <v>12537.652</v>
      </c>
      <c r="Y81" s="8">
        <f t="shared" si="126"/>
        <v>0.88161719605435196</v>
      </c>
      <c r="Z81" s="5"/>
      <c r="AA81" s="6">
        <f t="shared" si="136"/>
        <v>0</v>
      </c>
      <c r="AB81" s="7"/>
      <c r="AC81" s="6">
        <f t="shared" si="137"/>
        <v>0</v>
      </c>
      <c r="AD81" s="7"/>
      <c r="AE81" s="6">
        <f t="shared" si="138"/>
        <v>0</v>
      </c>
      <c r="AF81" s="7"/>
      <c r="AG81" s="8">
        <f t="shared" si="139"/>
        <v>0</v>
      </c>
      <c r="AH81" s="30">
        <f>SUM('[9]421'!$F$1800)</f>
        <v>772663.83400000003</v>
      </c>
      <c r="AI81" s="6">
        <f t="shared" si="140"/>
        <v>9.7932705897584169E-2</v>
      </c>
      <c r="AJ81" s="32">
        <f>SUM('[9]421'!$J$1800)</f>
        <v>62770.080999999998</v>
      </c>
      <c r="AK81" s="6">
        <f t="shared" si="56"/>
        <v>8.1238538984082957</v>
      </c>
      <c r="AL81" s="7">
        <f t="shared" si="84"/>
        <v>708943.74600000004</v>
      </c>
      <c r="AM81" s="6">
        <f t="shared" si="58"/>
        <v>91.753193925212244</v>
      </c>
      <c r="AN81" s="32">
        <f>SUM('[9]421'!$N$1800)</f>
        <v>771713.82700000005</v>
      </c>
      <c r="AO81" s="8">
        <f t="shared" si="141"/>
        <v>99.877047823620529</v>
      </c>
      <c r="AP81" s="5"/>
      <c r="AQ81" s="6">
        <f t="shared" si="142"/>
        <v>0</v>
      </c>
      <c r="AR81" s="7"/>
      <c r="AS81" s="6">
        <f t="shared" si="143"/>
        <v>0</v>
      </c>
      <c r="AT81" s="7"/>
      <c r="AU81" s="6">
        <f t="shared" si="144"/>
        <v>0</v>
      </c>
      <c r="AV81" s="7"/>
      <c r="AW81" s="8">
        <f t="shared" si="145"/>
        <v>0</v>
      </c>
      <c r="AX81" s="5"/>
      <c r="AY81" s="6">
        <f t="shared" si="146"/>
        <v>0</v>
      </c>
      <c r="AZ81" s="7"/>
      <c r="BA81" s="6">
        <f t="shared" si="147"/>
        <v>0</v>
      </c>
      <c r="BB81" s="7"/>
      <c r="BC81" s="6">
        <f t="shared" si="148"/>
        <v>0</v>
      </c>
      <c r="BD81" s="7"/>
      <c r="BE81" s="8">
        <f t="shared" si="149"/>
        <v>0</v>
      </c>
      <c r="BF81" s="30">
        <f>SUM('[9]421'!$D$432)</f>
        <v>0</v>
      </c>
      <c r="BG81" s="7">
        <f t="shared" si="127"/>
        <v>1489663.834</v>
      </c>
      <c r="BH81" s="9">
        <f t="shared" si="150"/>
        <v>1.0496762884763616E-2</v>
      </c>
      <c r="BI81" s="5">
        <f>SUM([8]vis!$H$320)</f>
        <v>0</v>
      </c>
      <c r="BJ81" s="7">
        <f t="shared" si="118"/>
        <v>1489663.834</v>
      </c>
      <c r="BK81" s="7">
        <f t="shared" si="128"/>
        <v>74650.361000000004</v>
      </c>
      <c r="BL81" s="6">
        <f t="shared" si="151"/>
        <v>5.0112219479445326</v>
      </c>
      <c r="BM81" s="7">
        <f t="shared" si="129"/>
        <v>708943.74600000004</v>
      </c>
      <c r="BN81" s="6">
        <f t="shared" si="95"/>
        <v>47.590854380640089</v>
      </c>
      <c r="BO81" s="10">
        <f t="shared" si="130"/>
        <v>783594.10700000008</v>
      </c>
      <c r="BP81" s="8">
        <f t="shared" si="119"/>
        <v>52.602076328584616</v>
      </c>
    </row>
    <row r="82" spans="1:68" s="23" customFormat="1" x14ac:dyDescent="0.2">
      <c r="A82" s="80" t="s">
        <v>371</v>
      </c>
      <c r="B82" s="30">
        <f>SUM('[9]423'!$F$434)</f>
        <v>0</v>
      </c>
      <c r="C82" s="19">
        <f t="shared" si="131"/>
        <v>0</v>
      </c>
      <c r="D82" s="32">
        <f>SUM('[9]423'!$J$434)</f>
        <v>0</v>
      </c>
      <c r="E82" s="19">
        <f t="shared" si="132"/>
        <v>0</v>
      </c>
      <c r="F82" s="7">
        <f t="shared" si="117"/>
        <v>0</v>
      </c>
      <c r="G82" s="6">
        <f t="shared" si="133"/>
        <v>0</v>
      </c>
      <c r="H82" s="32">
        <f>SUM('[9]423'!$N$434)</f>
        <v>0</v>
      </c>
      <c r="I82" s="21">
        <f t="shared" si="134"/>
        <v>0</v>
      </c>
      <c r="J82" s="30">
        <f>SUM('[9]423'!$F$885)</f>
        <v>106430</v>
      </c>
      <c r="K82" s="19">
        <f t="shared" si="135"/>
        <v>2.0227613467859078E-3</v>
      </c>
      <c r="L82" s="32">
        <f>SUM('[9]423'!$J$885)</f>
        <v>0</v>
      </c>
      <c r="M82" s="19">
        <f t="shared" si="46"/>
        <v>0</v>
      </c>
      <c r="N82" s="7">
        <f t="shared" si="76"/>
        <v>0</v>
      </c>
      <c r="O82" s="6">
        <f t="shared" si="48"/>
        <v>0</v>
      </c>
      <c r="P82" s="32">
        <f>SUM('[9]423'!$N$885)</f>
        <v>0</v>
      </c>
      <c r="Q82" s="256"/>
      <c r="R82" s="5">
        <f t="shared" si="120"/>
        <v>106430</v>
      </c>
      <c r="S82" s="6">
        <f t="shared" si="98"/>
        <v>1.2301021790875344E-3</v>
      </c>
      <c r="T82" s="5">
        <f t="shared" si="121"/>
        <v>0</v>
      </c>
      <c r="U82" s="6">
        <f t="shared" si="122"/>
        <v>0</v>
      </c>
      <c r="V82" s="7">
        <f t="shared" si="123"/>
        <v>0</v>
      </c>
      <c r="W82" s="6">
        <f t="shared" si="124"/>
        <v>0</v>
      </c>
      <c r="X82" s="5">
        <f t="shared" si="125"/>
        <v>0</v>
      </c>
      <c r="Y82" s="8">
        <f t="shared" si="126"/>
        <v>0</v>
      </c>
      <c r="Z82" s="18"/>
      <c r="AA82" s="19">
        <f t="shared" si="136"/>
        <v>0</v>
      </c>
      <c r="AB82" s="20"/>
      <c r="AC82" s="19">
        <f t="shared" si="137"/>
        <v>0</v>
      </c>
      <c r="AD82" s="7"/>
      <c r="AE82" s="6">
        <f t="shared" si="138"/>
        <v>0</v>
      </c>
      <c r="AF82" s="20"/>
      <c r="AG82" s="21">
        <f t="shared" si="139"/>
        <v>0</v>
      </c>
      <c r="AH82" s="30">
        <f>SUM('[9]423'!$F$1800)</f>
        <v>647586.24800000002</v>
      </c>
      <c r="AI82" s="19">
        <f t="shared" si="140"/>
        <v>8.2079516056013574E-2</v>
      </c>
      <c r="AJ82" s="32">
        <f>SUM('[9]423'!$J$1800)</f>
        <v>471890.87199999997</v>
      </c>
      <c r="AK82" s="19">
        <f t="shared" si="56"/>
        <v>72.869192861550687</v>
      </c>
      <c r="AL82" s="7">
        <f t="shared" si="84"/>
        <v>175695.37600000005</v>
      </c>
      <c r="AM82" s="6">
        <f t="shared" si="58"/>
        <v>27.13080713844931</v>
      </c>
      <c r="AN82" s="32">
        <f>SUM('[9]423'!$N$1800)</f>
        <v>647586.24800000002</v>
      </c>
      <c r="AO82" s="21">
        <f t="shared" si="141"/>
        <v>100</v>
      </c>
      <c r="AP82" s="18"/>
      <c r="AQ82" s="19">
        <f t="shared" si="142"/>
        <v>0</v>
      </c>
      <c r="AR82" s="20"/>
      <c r="AS82" s="19">
        <f t="shared" si="143"/>
        <v>0</v>
      </c>
      <c r="AT82" s="7"/>
      <c r="AU82" s="6">
        <f t="shared" si="144"/>
        <v>0</v>
      </c>
      <c r="AV82" s="20"/>
      <c r="AW82" s="21">
        <f t="shared" si="145"/>
        <v>0</v>
      </c>
      <c r="AX82" s="18"/>
      <c r="AY82" s="19">
        <f t="shared" si="146"/>
        <v>0</v>
      </c>
      <c r="AZ82" s="20"/>
      <c r="BA82" s="19">
        <f t="shared" si="147"/>
        <v>0</v>
      </c>
      <c r="BB82" s="7"/>
      <c r="BC82" s="6">
        <f t="shared" si="148"/>
        <v>0</v>
      </c>
      <c r="BD82" s="20"/>
      <c r="BE82" s="21">
        <f t="shared" si="149"/>
        <v>0</v>
      </c>
      <c r="BF82" s="30">
        <f>SUM('[9]423'!$D$432)</f>
        <v>349000</v>
      </c>
      <c r="BG82" s="7">
        <f t="shared" si="127"/>
        <v>647586.24800000002</v>
      </c>
      <c r="BH82" s="22">
        <f t="shared" si="150"/>
        <v>4.5631498446445642E-3</v>
      </c>
      <c r="BI82" s="18">
        <f>SUM(BI60:BI81)</f>
        <v>0</v>
      </c>
      <c r="BJ82" s="7">
        <f t="shared" si="118"/>
        <v>647586.24800000002</v>
      </c>
      <c r="BK82" s="7">
        <f t="shared" si="128"/>
        <v>471890.87199999997</v>
      </c>
      <c r="BL82" s="6">
        <f t="shared" si="151"/>
        <v>72.869192861550687</v>
      </c>
      <c r="BM82" s="20">
        <f t="shared" si="129"/>
        <v>175695.37600000005</v>
      </c>
      <c r="BN82" s="6">
        <f t="shared" si="95"/>
        <v>27.13080713844931</v>
      </c>
      <c r="BO82" s="36">
        <f t="shared" si="130"/>
        <v>647586.24800000002</v>
      </c>
      <c r="BP82" s="8">
        <f t="shared" si="119"/>
        <v>100</v>
      </c>
    </row>
    <row r="83" spans="1:68" s="16" customFormat="1" ht="16.5" thickBot="1" x14ac:dyDescent="0.3">
      <c r="A83" s="246" t="s">
        <v>100</v>
      </c>
      <c r="B83" s="37">
        <f>SUM(B61:B82)</f>
        <v>4630016.2729999973</v>
      </c>
      <c r="C83" s="38">
        <f t="shared" si="131"/>
        <v>0.13655820585017445</v>
      </c>
      <c r="D83" s="39">
        <f>SUM(D61:D82)</f>
        <v>2847647.048</v>
      </c>
      <c r="E83" s="38">
        <f t="shared" si="132"/>
        <v>61.504039728890206</v>
      </c>
      <c r="F83" s="39">
        <f>SUM(F61:F82)</f>
        <v>947249.50499999966</v>
      </c>
      <c r="G83" s="38">
        <f t="shared" si="133"/>
        <v>20.458880685234263</v>
      </c>
      <c r="H83" s="39">
        <f>SUM(H61:H82)</f>
        <v>3794896.5529999998</v>
      </c>
      <c r="I83" s="40">
        <f t="shared" si="134"/>
        <v>81.962920414124468</v>
      </c>
      <c r="J83" s="37">
        <f>SUM(J61:J82)</f>
        <v>82766317.284999996</v>
      </c>
      <c r="K83" s="38">
        <f>IF(OR(J83=0,J$84=0),0,J83/J$84)*100</f>
        <v>1.5730198949536442</v>
      </c>
      <c r="L83" s="39">
        <f>SUM(L61:L82)</f>
        <v>129403.281</v>
      </c>
      <c r="M83" s="38">
        <f>IF(OR(L83=0,J83=0),0,L83/J83)*100</f>
        <v>0.15634775745114876</v>
      </c>
      <c r="N83" s="39">
        <f>SUM(N61:N82)</f>
        <v>34502.340000000011</v>
      </c>
      <c r="O83" s="38">
        <f>IF(OR(N83=0,J83=0),0,N83/J83)*100</f>
        <v>4.1686450638118433E-2</v>
      </c>
      <c r="P83" s="39">
        <f>SUM(P61:P82)</f>
        <v>163905.62100000001</v>
      </c>
      <c r="Q83" s="40">
        <f>IF(OR(P83=0,J83=0),0,P83/J83)*100</f>
        <v>0.19803420808926719</v>
      </c>
      <c r="R83" s="37">
        <f>SUM(R61:R82)</f>
        <v>87396333.557999998</v>
      </c>
      <c r="S83" s="38">
        <f>IF(OR(R83=0,R$84=0),0,R83/R$84)*100</f>
        <v>1.0101138809917956</v>
      </c>
      <c r="T83" s="39">
        <f>SUM(T61:T82)</f>
        <v>2977050.3289999999</v>
      </c>
      <c r="U83" s="38">
        <f t="shared" si="122"/>
        <v>3.4063789724362983</v>
      </c>
      <c r="V83" s="39">
        <f>SUM(V61:V82)</f>
        <v>981751.84499999974</v>
      </c>
      <c r="W83" s="38">
        <f t="shared" si="124"/>
        <v>1.1233329878174656</v>
      </c>
      <c r="X83" s="39">
        <f>SUM(X61:X82)</f>
        <v>3958802.1740000001</v>
      </c>
      <c r="Y83" s="40">
        <f t="shared" si="126"/>
        <v>4.5297119602537643</v>
      </c>
      <c r="Z83" s="37"/>
      <c r="AA83" s="38">
        <f t="shared" si="136"/>
        <v>0</v>
      </c>
      <c r="AB83" s="39"/>
      <c r="AC83" s="38">
        <f t="shared" si="137"/>
        <v>0</v>
      </c>
      <c r="AD83" s="39"/>
      <c r="AE83" s="38">
        <f t="shared" si="138"/>
        <v>0</v>
      </c>
      <c r="AF83" s="39"/>
      <c r="AG83" s="40">
        <f t="shared" si="139"/>
        <v>0</v>
      </c>
      <c r="AH83" s="37">
        <f>SUM(AH61:AH82)</f>
        <v>20897351.763</v>
      </c>
      <c r="AI83" s="38">
        <f t="shared" si="140"/>
        <v>2.6486734776358651</v>
      </c>
      <c r="AJ83" s="39">
        <f>SUM(AJ61:AJ82)</f>
        <v>6807995.591</v>
      </c>
      <c r="AK83" s="38">
        <f>IF(OR(AJ83=0,AH83=0),0,AJ83/AH83)*100</f>
        <v>32.578269573152134</v>
      </c>
      <c r="AL83" s="39">
        <f>SUM(AL61:AL82)</f>
        <v>11253682.185000001</v>
      </c>
      <c r="AM83" s="38">
        <f>IF(OR(AL83=0,AH83=0),0,AL83/AH83)*100</f>
        <v>53.852192912430709</v>
      </c>
      <c r="AN83" s="39">
        <f>SUM(AN61:AN82)</f>
        <v>18061677.776000001</v>
      </c>
      <c r="AO83" s="40">
        <f t="shared" si="141"/>
        <v>86.430462485582851</v>
      </c>
      <c r="AP83" s="37"/>
      <c r="AQ83" s="38">
        <f t="shared" si="142"/>
        <v>0</v>
      </c>
      <c r="AR83" s="39">
        <f>SUM(AR61:AR82)</f>
        <v>0</v>
      </c>
      <c r="AS83" s="38">
        <f t="shared" si="143"/>
        <v>0</v>
      </c>
      <c r="AT83" s="39"/>
      <c r="AU83" s="38">
        <f t="shared" si="144"/>
        <v>0</v>
      </c>
      <c r="AV83" s="39">
        <f>SUM(AV61:AV82)</f>
        <v>0</v>
      </c>
      <c r="AW83" s="40">
        <f t="shared" si="145"/>
        <v>0</v>
      </c>
      <c r="AX83" s="37"/>
      <c r="AY83" s="38">
        <f t="shared" si="146"/>
        <v>0</v>
      </c>
      <c r="AZ83" s="39"/>
      <c r="BA83" s="38">
        <f t="shared" si="147"/>
        <v>0</v>
      </c>
      <c r="BB83" s="39"/>
      <c r="BC83" s="38">
        <f t="shared" si="148"/>
        <v>0</v>
      </c>
      <c r="BD83" s="39"/>
      <c r="BE83" s="40">
        <f t="shared" si="149"/>
        <v>0</v>
      </c>
      <c r="BF83" s="37">
        <f>SUM(BF61:BF82)</f>
        <v>114409000</v>
      </c>
      <c r="BG83" s="39">
        <f>SUM(BG61:BG82)</f>
        <v>25527368.035999998</v>
      </c>
      <c r="BH83" s="41">
        <f t="shared" si="150"/>
        <v>0.17987597149786602</v>
      </c>
      <c r="BI83" s="37">
        <f>SUM(BI61:BI82)</f>
        <v>0</v>
      </c>
      <c r="BJ83" s="39">
        <f>SUM(BJ61:BJ82)</f>
        <v>25527368.035999998</v>
      </c>
      <c r="BK83" s="39">
        <f>SUM(BK61:BK82)</f>
        <v>9655642.6390000004</v>
      </c>
      <c r="BL83" s="38">
        <f t="shared" si="151"/>
        <v>37.824669685425931</v>
      </c>
      <c r="BM83" s="39">
        <f>SUM(BM61:BM82)</f>
        <v>12200931.690000001</v>
      </c>
      <c r="BN83" s="38">
        <f t="shared" si="95"/>
        <v>47.795494125338827</v>
      </c>
      <c r="BO83" s="39">
        <f>SUM(BO61:BO82)</f>
        <v>21856574.329000004</v>
      </c>
      <c r="BP83" s="40">
        <f t="shared" si="119"/>
        <v>85.620163810764765</v>
      </c>
    </row>
    <row r="84" spans="1:68" s="16" customFormat="1" ht="16.5" thickBot="1" x14ac:dyDescent="0.3">
      <c r="A84" s="83" t="s">
        <v>101</v>
      </c>
      <c r="B84" s="42">
        <f>SUM(B52+B60+B83)</f>
        <v>3390507545.2439995</v>
      </c>
      <c r="C84" s="43">
        <f t="shared" si="131"/>
        <v>100</v>
      </c>
      <c r="D84" s="44">
        <f>SUM(D52+D60+D83)</f>
        <v>2169126528.5852995</v>
      </c>
      <c r="E84" s="43">
        <f t="shared" si="132"/>
        <v>63.976454841636318</v>
      </c>
      <c r="F84" s="44">
        <f>SUM(F52+F60+F83)</f>
        <v>1217522171.2073002</v>
      </c>
      <c r="G84" s="43">
        <f t="shared" si="133"/>
        <v>35.909731948987023</v>
      </c>
      <c r="H84" s="44">
        <f>SUM(H52+H60+H83)</f>
        <v>3386648699.7925997</v>
      </c>
      <c r="I84" s="45">
        <f t="shared" si="134"/>
        <v>99.886186790623341</v>
      </c>
      <c r="J84" s="42">
        <f>SUM(J52+J60+J83)</f>
        <v>5261619230.0249996</v>
      </c>
      <c r="K84" s="43">
        <f>IF(OR(J84=0,J$84=0),0,J84/J$84)*100</f>
        <v>100</v>
      </c>
      <c r="L84" s="44">
        <f>SUM(L52+L60+L83)</f>
        <v>585648902.403</v>
      </c>
      <c r="M84" s="43">
        <f>IF(OR(L84=0,J84=0),0,L84/J84)*100</f>
        <v>11.130583130399145</v>
      </c>
      <c r="N84" s="44">
        <f>SUM(N52+N60+N83)</f>
        <v>578050444.75100029</v>
      </c>
      <c r="O84" s="43">
        <f>IF(OR(N84=0,J84=0),0,N84/J84)*100</f>
        <v>10.986170216430766</v>
      </c>
      <c r="P84" s="44">
        <f>SUM(P52+P60+P83)</f>
        <v>1163699347.1540003</v>
      </c>
      <c r="Q84" s="45">
        <f>IF(OR(P84=0,J84=0),0,P84/J84)*100</f>
        <v>22.11675334682991</v>
      </c>
      <c r="R84" s="42">
        <f>SUM(R52+R60+R83)</f>
        <v>8652126775.269001</v>
      </c>
      <c r="S84" s="43">
        <f>IF(OR(R84=0,R$84=0),0,R84/R$84)*100</f>
        <v>100</v>
      </c>
      <c r="T84" s="44">
        <f>SUM(T52+T60+T83)</f>
        <v>2754775430.9882994</v>
      </c>
      <c r="U84" s="43">
        <f t="shared" si="122"/>
        <v>31.83928648459559</v>
      </c>
      <c r="V84" s="44">
        <f>SUM(V52+V60+V83)</f>
        <v>1795572615.9583006</v>
      </c>
      <c r="W84" s="43">
        <f t="shared" si="124"/>
        <v>20.752962394063797</v>
      </c>
      <c r="X84" s="44">
        <f>SUM(X52+X60+X83)</f>
        <v>4550348046.9466</v>
      </c>
      <c r="Y84" s="45">
        <f t="shared" si="126"/>
        <v>52.59224887865939</v>
      </c>
      <c r="Z84" s="42">
        <f>SUM(Z52+Z60+Z83)</f>
        <v>3900127616.7210002</v>
      </c>
      <c r="AA84" s="43">
        <f t="shared" si="136"/>
        <v>100</v>
      </c>
      <c r="AB84" s="44">
        <f>SUM(AB52+AB60+AB83)</f>
        <v>388372936.70100003</v>
      </c>
      <c r="AC84" s="43">
        <f t="shared" si="137"/>
        <v>9.9579545816893376</v>
      </c>
      <c r="AD84" s="44">
        <f>SUM(AD52+AD60+AD83)</f>
        <v>34662585.252999991</v>
      </c>
      <c r="AE84" s="43">
        <f t="shared" si="138"/>
        <v>0.88875515520033865</v>
      </c>
      <c r="AF84" s="44">
        <f>SUM(AF52+AF60+AF83)</f>
        <v>423035521.954</v>
      </c>
      <c r="AG84" s="45">
        <f t="shared" si="139"/>
        <v>10.846709736889675</v>
      </c>
      <c r="AH84" s="42">
        <f>SUM(AH52+AH60+AH83)</f>
        <v>788974252.18499994</v>
      </c>
      <c r="AI84" s="43">
        <f>IF(OR(AH84=0,AH$84=0),0,AH84/AH$84)*100</f>
        <v>100</v>
      </c>
      <c r="AJ84" s="44">
        <f>SUM(AJ52+AJ60+AJ83)</f>
        <v>292684817.70400006</v>
      </c>
      <c r="AK84" s="43">
        <f>IF(OR(AJ84=0,AH84=0),0,AJ84/AH84)*100</f>
        <v>37.096878243292899</v>
      </c>
      <c r="AL84" s="44">
        <f>SUM(AL52+AL60+AL83)</f>
        <v>274705847.74499989</v>
      </c>
      <c r="AM84" s="43">
        <f>IF(OR(AL84=0,AH84=0),0,AL84/AH84)*100</f>
        <v>34.818100461989019</v>
      </c>
      <c r="AN84" s="44">
        <f>SUM(AN52+AN60+AN83)</f>
        <v>567390665.44899988</v>
      </c>
      <c r="AO84" s="45">
        <f t="shared" si="141"/>
        <v>71.914978705281911</v>
      </c>
      <c r="AP84" s="42">
        <f>SUM(AP52+AP60+AP83)</f>
        <v>933187521.29600012</v>
      </c>
      <c r="AQ84" s="43">
        <f t="shared" si="142"/>
        <v>100</v>
      </c>
      <c r="AR84" s="44">
        <f>SUM(AR52+AR60+AR83)</f>
        <v>574585733.49099994</v>
      </c>
      <c r="AS84" s="43">
        <f t="shared" si="143"/>
        <v>61.572376438662815</v>
      </c>
      <c r="AT84" s="44">
        <f>SUM(AT52+AT60+AT83)</f>
        <v>329654579.09789991</v>
      </c>
      <c r="AU84" s="43">
        <f t="shared" si="144"/>
        <v>35.325652301916705</v>
      </c>
      <c r="AV84" s="44">
        <f>SUM(AV52+AV60+AV83)</f>
        <v>904240312.58889985</v>
      </c>
      <c r="AW84" s="45">
        <f t="shared" si="145"/>
        <v>96.89802874057952</v>
      </c>
      <c r="AX84" s="42"/>
      <c r="AY84" s="43">
        <f t="shared" si="146"/>
        <v>0</v>
      </c>
      <c r="AZ84" s="44"/>
      <c r="BA84" s="43">
        <f t="shared" si="147"/>
        <v>0</v>
      </c>
      <c r="BB84" s="44"/>
      <c r="BC84" s="43">
        <f t="shared" si="148"/>
        <v>0</v>
      </c>
      <c r="BD84" s="44"/>
      <c r="BE84" s="45">
        <f t="shared" si="149"/>
        <v>0</v>
      </c>
      <c r="BF84" s="42">
        <f>SUM(BF52+BF60+BF83)</f>
        <v>14212219323.966999</v>
      </c>
      <c r="BG84" s="44">
        <f>SUM(BG52+BG60+BG83)</f>
        <v>14191649848.186001</v>
      </c>
      <c r="BH84" s="46">
        <f t="shared" si="150"/>
        <v>100</v>
      </c>
      <c r="BI84" s="42" t="e">
        <f>SUM(BI52+BI60+BI83)</f>
        <v>#REF!</v>
      </c>
      <c r="BJ84" s="44" t="e">
        <f>SUM(BJ52+BJ60+BJ83)</f>
        <v>#REF!</v>
      </c>
      <c r="BK84" s="44">
        <f>SUM(BK52+BK60+BK83)</f>
        <v>4010289515.6032996</v>
      </c>
      <c r="BL84" s="43">
        <f t="shared" si="151"/>
        <v>28.258092318391725</v>
      </c>
      <c r="BM84" s="44">
        <f>SUM(BM52+BM60+BM83)</f>
        <v>2434561125.7141995</v>
      </c>
      <c r="BN84" s="43">
        <f t="shared" si="95"/>
        <v>17.15488439862677</v>
      </c>
      <c r="BO84" s="44">
        <f>SUM(BO52+BO60+BO83)</f>
        <v>6444850641.3174992</v>
      </c>
      <c r="BP84" s="45">
        <f t="shared" si="119"/>
        <v>45.412976717018495</v>
      </c>
    </row>
    <row r="85" spans="1:68" x14ac:dyDescent="0.2">
      <c r="BF85" s="47"/>
      <c r="BG85" s="47"/>
      <c r="BH85" s="48"/>
      <c r="BI85" s="48"/>
      <c r="BJ85" s="48"/>
      <c r="BK85" s="47"/>
      <c r="BL85" s="48"/>
      <c r="BM85" s="47"/>
      <c r="BN85" s="48"/>
      <c r="BO85" s="47"/>
    </row>
    <row r="86" spans="1:68" x14ac:dyDescent="0.2">
      <c r="B86" s="47">
        <f>SUM('[10]gastos ctas'!$F$434)</f>
        <v>3390507545.2439995</v>
      </c>
      <c r="C86" s="48"/>
      <c r="D86" s="47">
        <f>SUM('[10]gastos ctas'!$J$434)</f>
        <v>2169126528.5853</v>
      </c>
      <c r="E86" s="48"/>
      <c r="F86" s="47">
        <f>SUM('[10]gastos ctas'!$L$434)</f>
        <v>1217522171.2072997</v>
      </c>
      <c r="G86" s="48"/>
      <c r="H86" s="47">
        <f>SUM('[10]gastos ctas'!$N$434)</f>
        <v>3386648699.7925997</v>
      </c>
      <c r="I86" s="48"/>
      <c r="J86" s="47">
        <f>SUM('[10]gastos ctas'!$F$885)</f>
        <v>5261619230.0249996</v>
      </c>
      <c r="K86" s="48"/>
      <c r="L86" s="47">
        <f>SUM('[10]gastos ctas'!$J$885)</f>
        <v>585648902.40299988</v>
      </c>
      <c r="M86" s="48"/>
      <c r="N86" s="47">
        <f>SUM('[10]gastos ctas'!$L$885)</f>
        <v>578050444.7510004</v>
      </c>
      <c r="O86" s="48"/>
      <c r="P86" s="47">
        <f>SUM('[10]gastos ctas'!$N$885)</f>
        <v>1163699347.1540003</v>
      </c>
      <c r="R86" s="47">
        <f>SUM('[10]gastos ctas'!$F$433)</f>
        <v>8652126775.2689991</v>
      </c>
      <c r="S86" s="48"/>
      <c r="T86" s="47">
        <f>SUM('[10]gastos ctas'!$J$433)</f>
        <v>2754775430.9882998</v>
      </c>
      <c r="U86" s="48"/>
      <c r="V86" s="47">
        <f>SUM('[10]gastos ctas'!$L$433)</f>
        <v>1795572615.9583001</v>
      </c>
      <c r="W86" s="48"/>
      <c r="X86" s="47">
        <f>SUM('[10]gastos ctas'!$N$433)</f>
        <v>4550348046.9466</v>
      </c>
      <c r="Z86" s="47">
        <f>SUM('[10]gastos ctas'!$F$1628)</f>
        <v>1301822782.721</v>
      </c>
      <c r="AA86" s="48"/>
      <c r="AB86" s="47">
        <f>SUM('[10]gastos ctas'!$J$433)</f>
        <v>2754775430.9882998</v>
      </c>
      <c r="AC86" s="48"/>
      <c r="AD86" s="47">
        <f>SUM('[10]gastos ctas'!$L$433)</f>
        <v>1795572615.9583001</v>
      </c>
      <c r="AE86" s="48"/>
      <c r="AF86" s="47">
        <f>SUM('[10]gastos ctas'!$N$433)</f>
        <v>4550348046.9466</v>
      </c>
      <c r="BF86" s="47">
        <f>SUM('[10]gastos ctas'!$D$432)</f>
        <v>11581960489.966999</v>
      </c>
      <c r="BG86" s="47">
        <f>SUM('[10]gastos ctas'!$F$432)</f>
        <v>12164515251.615997</v>
      </c>
      <c r="BH86" s="48"/>
      <c r="BI86" s="48"/>
      <c r="BJ86" s="48"/>
      <c r="BK86" s="47">
        <f>SUM('[10]gastos ctas'!$J$432)</f>
        <v>4114709018.2793007</v>
      </c>
      <c r="BL86" s="48"/>
      <c r="BM86" s="47">
        <f>SUM('[10]gastos ctas'!$L$432)</f>
        <v>2742175839.926199</v>
      </c>
      <c r="BN86" s="48"/>
      <c r="BO86" s="47">
        <f>SUM('[10]gastos ctas'!$N$432)</f>
        <v>6856884858.2054996</v>
      </c>
    </row>
    <row r="87" spans="1:68" x14ac:dyDescent="0.2">
      <c r="B87" s="49">
        <f>SUM(B84-B86)</f>
        <v>0</v>
      </c>
      <c r="D87" s="49">
        <f>SUM(D84-D86)</f>
        <v>-4.76837158203125E-7</v>
      </c>
      <c r="F87" s="49">
        <f>SUM(F84-F86)</f>
        <v>4.76837158203125E-7</v>
      </c>
      <c r="H87" s="49">
        <f>SUM(H84-H86)</f>
        <v>0</v>
      </c>
      <c r="J87" s="49">
        <f>SUM(J84-J86)</f>
        <v>0</v>
      </c>
      <c r="L87" s="49">
        <f>SUM(L84-L86)</f>
        <v>1.1920928955078125E-7</v>
      </c>
      <c r="N87" s="49">
        <f>SUM(N84-N86)</f>
        <v>-1.1920928955078125E-7</v>
      </c>
      <c r="P87" s="49">
        <f>SUM(P84-P86)</f>
        <v>0</v>
      </c>
      <c r="R87" s="49">
        <f>SUM(R84-R86)</f>
        <v>1.9073486328125E-6</v>
      </c>
      <c r="T87" s="49">
        <f>SUM(T84-T86)</f>
        <v>-4.76837158203125E-7</v>
      </c>
      <c r="V87" s="49">
        <f>SUM(V84-V86)</f>
        <v>4.76837158203125E-7</v>
      </c>
      <c r="X87" s="49">
        <f>SUM(X84-X86)</f>
        <v>0</v>
      </c>
      <c r="Z87" s="49">
        <f>SUM(Z84-Z86)</f>
        <v>2598304834</v>
      </c>
      <c r="AB87" s="49">
        <f>SUM(AB84-AB86)</f>
        <v>-2366402494.2872996</v>
      </c>
      <c r="AD87" s="49">
        <f>SUM(AD84-AD86)</f>
        <v>-1760910030.7053001</v>
      </c>
      <c r="AF87" s="49">
        <f>SUM(AF84-AF86)</f>
        <v>-4127312524.9926</v>
      </c>
      <c r="BF87" s="47"/>
      <c r="BG87" s="47"/>
      <c r="BK87" s="47"/>
      <c r="BM87" s="47"/>
      <c r="BO87" s="47"/>
    </row>
  </sheetData>
  <mergeCells count="20">
    <mergeCell ref="AP2:AW2"/>
    <mergeCell ref="J2:Q2"/>
    <mergeCell ref="R2:Y2"/>
    <mergeCell ref="BF3:BJ3"/>
    <mergeCell ref="BK3:BP3"/>
    <mergeCell ref="AX2:BE2"/>
    <mergeCell ref="BF2:BP2"/>
    <mergeCell ref="Z3:AA3"/>
    <mergeCell ref="AB3:AG3"/>
    <mergeCell ref="AH3:AI3"/>
    <mergeCell ref="AJ3:AO3"/>
    <mergeCell ref="AX3:AY3"/>
    <mergeCell ref="AZ3:BE3"/>
    <mergeCell ref="AP3:AQ3"/>
    <mergeCell ref="AR3:AW3"/>
    <mergeCell ref="B3:C3"/>
    <mergeCell ref="D3:I3"/>
    <mergeCell ref="B2:I2"/>
    <mergeCell ref="Z2:AG2"/>
    <mergeCell ref="AH2:AO2"/>
  </mergeCells>
  <phoneticPr fontId="2" type="noConversion"/>
  <printOptions horizontalCentered="1" verticalCentered="1"/>
  <pageMargins left="0" right="0" top="0.51181102362204722" bottom="0.39370078740157483" header="0" footer="0"/>
  <pageSetup scale="65" orientation="landscape" r:id="rId1"/>
  <headerFooter alignWithMargins="0">
    <oddHeader>&amp;CAdministración Distrtital
Presupuesto y ejecución de la Inversión por entidades
a 31 de diciembre de 2011&amp;R
Miles de pesos</oddHeader>
    <oddFooter>&amp;LFuente: formato CB103 de gastos de SIVICOF&amp;C&amp;P/&amp;N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C91"/>
  <sheetViews>
    <sheetView workbookViewId="0">
      <pane xSplit="44" ySplit="3" topLeftCell="AS76" activePane="bottomRight" state="frozen"/>
      <selection pane="topRight" activeCell="AS1" sqref="AS1"/>
      <selection pane="bottomLeft" activeCell="A4" sqref="A4"/>
      <selection pane="bottomRight" activeCell="AS80" sqref="AS80"/>
    </sheetView>
  </sheetViews>
  <sheetFormatPr baseColWidth="10" defaultRowHeight="15" x14ac:dyDescent="0.2"/>
  <cols>
    <col min="1" max="1" width="41" style="535" bestFit="1" customWidth="1"/>
    <col min="2" max="2" width="13.44140625" style="535" hidden="1" customWidth="1"/>
    <col min="3" max="3" width="5.109375" style="535" hidden="1" customWidth="1"/>
    <col min="4" max="4" width="14.21875" style="535" hidden="1" customWidth="1"/>
    <col min="5" max="5" width="5.33203125" style="535" hidden="1" customWidth="1"/>
    <col min="6" max="6" width="13" style="535" hidden="1" customWidth="1"/>
    <col min="7" max="7" width="5.77734375" style="535" hidden="1" customWidth="1"/>
    <col min="8" max="8" width="13.33203125" style="535" hidden="1" customWidth="1"/>
    <col min="9" max="9" width="5.77734375" style="535" hidden="1" customWidth="1"/>
    <col min="10" max="10" width="14.109375" style="535" hidden="1" customWidth="1"/>
    <col min="11" max="11" width="6.21875" style="535" hidden="1" customWidth="1"/>
    <col min="12" max="12" width="12.77734375" style="535" hidden="1" customWidth="1"/>
    <col min="13" max="13" width="6.109375" style="535" hidden="1" customWidth="1"/>
    <col min="14" max="14" width="13.109375" style="535" hidden="1" customWidth="1"/>
    <col min="15" max="15" width="6" style="535" hidden="1" customWidth="1"/>
    <col min="16" max="16" width="12.44140625" style="535" hidden="1" customWidth="1"/>
    <col min="17" max="17" width="6.33203125" style="535" hidden="1" customWidth="1"/>
    <col min="18" max="18" width="14.109375" style="535" hidden="1" customWidth="1"/>
    <col min="19" max="19" width="6.6640625" style="535" hidden="1" customWidth="1"/>
    <col min="20" max="20" width="13.44140625" style="535" hidden="1" customWidth="1"/>
    <col min="21" max="21" width="6.5546875" style="535" hidden="1" customWidth="1"/>
    <col min="22" max="22" width="13" style="535" hidden="1" customWidth="1"/>
    <col min="23" max="23" width="6.77734375" style="535" hidden="1" customWidth="1"/>
    <col min="24" max="24" width="13.6640625" style="535" hidden="1" customWidth="1"/>
    <col min="25" max="25" width="5.77734375" style="535" hidden="1" customWidth="1"/>
    <col min="26" max="26" width="14.77734375" style="535" hidden="1" customWidth="1"/>
    <col min="27" max="27" width="4.21875" style="535" hidden="1" customWidth="1"/>
    <col min="28" max="28" width="12.6640625" style="535" hidden="1" customWidth="1"/>
    <col min="29" max="29" width="4.44140625" style="535" hidden="1" customWidth="1"/>
    <col min="30" max="30" width="13.109375" style="535" hidden="1" customWidth="1"/>
    <col min="31" max="31" width="4.77734375" style="535" hidden="1" customWidth="1"/>
    <col min="32" max="32" width="12.6640625" style="535" hidden="1" customWidth="1"/>
    <col min="33" max="33" width="5.109375" style="535" hidden="1" customWidth="1"/>
    <col min="34" max="34" width="11.44140625" style="535" hidden="1" customWidth="1"/>
    <col min="35" max="35" width="14.88671875" style="535" hidden="1" customWidth="1"/>
    <col min="36" max="36" width="14.21875" style="535" hidden="1" customWidth="1"/>
    <col min="37" max="37" width="5.109375" style="535" hidden="1" customWidth="1"/>
    <col min="38" max="38" width="8.88671875" style="535" hidden="1" customWidth="1"/>
    <col min="39" max="39" width="14.109375" style="535" hidden="1" customWidth="1"/>
    <col min="40" max="40" width="3.77734375" style="535" hidden="1" customWidth="1"/>
    <col min="41" max="41" width="13.109375" style="535" hidden="1" customWidth="1"/>
    <col min="42" max="42" width="4.21875" style="535" hidden="1" customWidth="1"/>
    <col min="43" max="43" width="12.88671875" style="535" hidden="1" customWidth="1"/>
    <col min="44" max="44" width="4.44140625" style="535" hidden="1" customWidth="1"/>
    <col min="45" max="45" width="19.5546875" style="535" customWidth="1"/>
    <col min="46" max="46" width="4.44140625" style="535" customWidth="1"/>
    <col min="47" max="47" width="12.6640625" style="535" bestFit="1" customWidth="1"/>
    <col min="48" max="48" width="3.88671875" style="535" customWidth="1"/>
    <col min="49" max="49" width="13.109375" style="535" bestFit="1" customWidth="1"/>
    <col min="50" max="50" width="4.33203125" style="535" customWidth="1"/>
    <col min="51" max="51" width="12.6640625" style="535" bestFit="1" customWidth="1"/>
    <col min="52" max="52" width="4.44140625" style="535" customWidth="1"/>
    <col min="53" max="53" width="11.5546875" style="535"/>
    <col min="54" max="54" width="16.21875" style="535" bestFit="1" customWidth="1"/>
    <col min="55" max="55" width="1.6640625" style="535" bestFit="1" customWidth="1"/>
    <col min="56" max="256" width="11.5546875" style="535"/>
    <col min="257" max="257" width="40.6640625" style="535" customWidth="1"/>
    <col min="258" max="258" width="10.33203125" style="535" customWidth="1"/>
    <col min="259" max="259" width="6.44140625" style="535" customWidth="1"/>
    <col min="260" max="260" width="10.33203125" style="535" customWidth="1"/>
    <col min="261" max="261" width="6.77734375" style="535" customWidth="1"/>
    <col min="262" max="262" width="10.33203125" style="535" customWidth="1"/>
    <col min="263" max="263" width="5.77734375" style="535" customWidth="1"/>
    <col min="264" max="264" width="10.33203125" style="535" customWidth="1"/>
    <col min="265" max="265" width="5.77734375" style="535" customWidth="1"/>
    <col min="266" max="266" width="11.77734375" style="535" customWidth="1"/>
    <col min="267" max="267" width="6.88671875" style="535" customWidth="1"/>
    <col min="268" max="268" width="10.6640625" style="535" customWidth="1"/>
    <col min="269" max="269" width="7" style="535" customWidth="1"/>
    <col min="270" max="270" width="13.33203125" style="535" customWidth="1"/>
    <col min="271" max="271" width="7.109375" style="535" customWidth="1"/>
    <col min="272" max="272" width="12.44140625" style="535" customWidth="1"/>
    <col min="273" max="273" width="7.77734375" style="535" customWidth="1"/>
    <col min="274" max="274" width="11.5546875" style="535" customWidth="1"/>
    <col min="275" max="275" width="7.109375" style="535" customWidth="1"/>
    <col min="276" max="276" width="9.109375" style="535" customWidth="1"/>
    <col min="277" max="277" width="5.33203125" style="535" customWidth="1"/>
    <col min="278" max="278" width="11.33203125" style="535" customWidth="1"/>
    <col min="279" max="279" width="8.33203125" style="535" customWidth="1"/>
    <col min="280" max="280" width="11.109375" style="535" customWidth="1"/>
    <col min="281" max="281" width="7.109375" style="535" customWidth="1"/>
    <col min="282" max="282" width="11.77734375" style="535" customWidth="1"/>
    <col min="283" max="283" width="6.88671875" style="535" customWidth="1"/>
    <col min="284" max="284" width="10.33203125" style="535" customWidth="1"/>
    <col min="285" max="285" width="5.33203125" style="535" customWidth="1"/>
    <col min="286" max="286" width="12.88671875" style="535" customWidth="1"/>
    <col min="287" max="287" width="5.77734375" style="535" customWidth="1"/>
    <col min="288" max="288" width="12.33203125" style="535" customWidth="1"/>
    <col min="289" max="289" width="5.77734375" style="535" customWidth="1"/>
    <col min="290" max="290" width="10" style="535" customWidth="1"/>
    <col min="291" max="291" width="12.33203125" style="535" bestFit="1" customWidth="1"/>
    <col min="292" max="292" width="11.109375" style="535" bestFit="1" customWidth="1"/>
    <col min="293" max="293" width="5.109375" style="535" customWidth="1"/>
    <col min="294" max="294" width="9" style="535" customWidth="1"/>
    <col min="295" max="295" width="11.109375" style="535" customWidth="1"/>
    <col min="296" max="296" width="4.44140625" style="535" bestFit="1" customWidth="1"/>
    <col min="297" max="297" width="10.77734375" style="535" customWidth="1"/>
    <col min="298" max="298" width="4.44140625" style="535" customWidth="1"/>
    <col min="299" max="299" width="11.109375" style="535" bestFit="1" customWidth="1"/>
    <col min="300" max="300" width="5.21875" style="535" customWidth="1"/>
    <col min="301" max="308" width="0" style="535" hidden="1" customWidth="1"/>
    <col min="309" max="309" width="11.5546875" style="535"/>
    <col min="310" max="311" width="0" style="535" hidden="1" customWidth="1"/>
    <col min="312" max="512" width="11.5546875" style="535"/>
    <col min="513" max="513" width="40.6640625" style="535" customWidth="1"/>
    <col min="514" max="514" width="10.33203125" style="535" customWidth="1"/>
    <col min="515" max="515" width="6.44140625" style="535" customWidth="1"/>
    <col min="516" max="516" width="10.33203125" style="535" customWidth="1"/>
    <col min="517" max="517" width="6.77734375" style="535" customWidth="1"/>
    <col min="518" max="518" width="10.33203125" style="535" customWidth="1"/>
    <col min="519" max="519" width="5.77734375" style="535" customWidth="1"/>
    <col min="520" max="520" width="10.33203125" style="535" customWidth="1"/>
    <col min="521" max="521" width="5.77734375" style="535" customWidth="1"/>
    <col min="522" max="522" width="11.77734375" style="535" customWidth="1"/>
    <col min="523" max="523" width="6.88671875" style="535" customWidth="1"/>
    <col min="524" max="524" width="10.6640625" style="535" customWidth="1"/>
    <col min="525" max="525" width="7" style="535" customWidth="1"/>
    <col min="526" max="526" width="13.33203125" style="535" customWidth="1"/>
    <col min="527" max="527" width="7.109375" style="535" customWidth="1"/>
    <col min="528" max="528" width="12.44140625" style="535" customWidth="1"/>
    <col min="529" max="529" width="7.77734375" style="535" customWidth="1"/>
    <col min="530" max="530" width="11.5546875" style="535" customWidth="1"/>
    <col min="531" max="531" width="7.109375" style="535" customWidth="1"/>
    <col min="532" max="532" width="9.109375" style="535" customWidth="1"/>
    <col min="533" max="533" width="5.33203125" style="535" customWidth="1"/>
    <col min="534" max="534" width="11.33203125" style="535" customWidth="1"/>
    <col min="535" max="535" width="8.33203125" style="535" customWidth="1"/>
    <col min="536" max="536" width="11.109375" style="535" customWidth="1"/>
    <col min="537" max="537" width="7.109375" style="535" customWidth="1"/>
    <col min="538" max="538" width="11.77734375" style="535" customWidth="1"/>
    <col min="539" max="539" width="6.88671875" style="535" customWidth="1"/>
    <col min="540" max="540" width="10.33203125" style="535" customWidth="1"/>
    <col min="541" max="541" width="5.33203125" style="535" customWidth="1"/>
    <col min="542" max="542" width="12.88671875" style="535" customWidth="1"/>
    <col min="543" max="543" width="5.77734375" style="535" customWidth="1"/>
    <col min="544" max="544" width="12.33203125" style="535" customWidth="1"/>
    <col min="545" max="545" width="5.77734375" style="535" customWidth="1"/>
    <col min="546" max="546" width="10" style="535" customWidth="1"/>
    <col min="547" max="547" width="12.33203125" style="535" bestFit="1" customWidth="1"/>
    <col min="548" max="548" width="11.109375" style="535" bestFit="1" customWidth="1"/>
    <col min="549" max="549" width="5.109375" style="535" customWidth="1"/>
    <col min="550" max="550" width="9" style="535" customWidth="1"/>
    <col min="551" max="551" width="11.109375" style="535" customWidth="1"/>
    <col min="552" max="552" width="4.44140625" style="535" bestFit="1" customWidth="1"/>
    <col min="553" max="553" width="10.77734375" style="535" customWidth="1"/>
    <col min="554" max="554" width="4.44140625" style="535" customWidth="1"/>
    <col min="555" max="555" width="11.109375" style="535" bestFit="1" customWidth="1"/>
    <col min="556" max="556" width="5.21875" style="535" customWidth="1"/>
    <col min="557" max="564" width="0" style="535" hidden="1" customWidth="1"/>
    <col min="565" max="565" width="11.5546875" style="535"/>
    <col min="566" max="567" width="0" style="535" hidden="1" customWidth="1"/>
    <col min="568" max="768" width="11.5546875" style="535"/>
    <col min="769" max="769" width="40.6640625" style="535" customWidth="1"/>
    <col min="770" max="770" width="10.33203125" style="535" customWidth="1"/>
    <col min="771" max="771" width="6.44140625" style="535" customWidth="1"/>
    <col min="772" max="772" width="10.33203125" style="535" customWidth="1"/>
    <col min="773" max="773" width="6.77734375" style="535" customWidth="1"/>
    <col min="774" max="774" width="10.33203125" style="535" customWidth="1"/>
    <col min="775" max="775" width="5.77734375" style="535" customWidth="1"/>
    <col min="776" max="776" width="10.33203125" style="535" customWidth="1"/>
    <col min="777" max="777" width="5.77734375" style="535" customWidth="1"/>
    <col min="778" max="778" width="11.77734375" style="535" customWidth="1"/>
    <col min="779" max="779" width="6.88671875" style="535" customWidth="1"/>
    <col min="780" max="780" width="10.6640625" style="535" customWidth="1"/>
    <col min="781" max="781" width="7" style="535" customWidth="1"/>
    <col min="782" max="782" width="13.33203125" style="535" customWidth="1"/>
    <col min="783" max="783" width="7.109375" style="535" customWidth="1"/>
    <col min="784" max="784" width="12.44140625" style="535" customWidth="1"/>
    <col min="785" max="785" width="7.77734375" style="535" customWidth="1"/>
    <col min="786" max="786" width="11.5546875" style="535" customWidth="1"/>
    <col min="787" max="787" width="7.109375" style="535" customWidth="1"/>
    <col min="788" max="788" width="9.109375" style="535" customWidth="1"/>
    <col min="789" max="789" width="5.33203125" style="535" customWidth="1"/>
    <col min="790" max="790" width="11.33203125" style="535" customWidth="1"/>
    <col min="791" max="791" width="8.33203125" style="535" customWidth="1"/>
    <col min="792" max="792" width="11.109375" style="535" customWidth="1"/>
    <col min="793" max="793" width="7.109375" style="535" customWidth="1"/>
    <col min="794" max="794" width="11.77734375" style="535" customWidth="1"/>
    <col min="795" max="795" width="6.88671875" style="535" customWidth="1"/>
    <col min="796" max="796" width="10.33203125" style="535" customWidth="1"/>
    <col min="797" max="797" width="5.33203125" style="535" customWidth="1"/>
    <col min="798" max="798" width="12.88671875" style="535" customWidth="1"/>
    <col min="799" max="799" width="5.77734375" style="535" customWidth="1"/>
    <col min="800" max="800" width="12.33203125" style="535" customWidth="1"/>
    <col min="801" max="801" width="5.77734375" style="535" customWidth="1"/>
    <col min="802" max="802" width="10" style="535" customWidth="1"/>
    <col min="803" max="803" width="12.33203125" style="535" bestFit="1" customWidth="1"/>
    <col min="804" max="804" width="11.109375" style="535" bestFit="1" customWidth="1"/>
    <col min="805" max="805" width="5.109375" style="535" customWidth="1"/>
    <col min="806" max="806" width="9" style="535" customWidth="1"/>
    <col min="807" max="807" width="11.109375" style="535" customWidth="1"/>
    <col min="808" max="808" width="4.44140625" style="535" bestFit="1" customWidth="1"/>
    <col min="809" max="809" width="10.77734375" style="535" customWidth="1"/>
    <col min="810" max="810" width="4.44140625" style="535" customWidth="1"/>
    <col min="811" max="811" width="11.109375" style="535" bestFit="1" customWidth="1"/>
    <col min="812" max="812" width="5.21875" style="535" customWidth="1"/>
    <col min="813" max="820" width="0" style="535" hidden="1" customWidth="1"/>
    <col min="821" max="821" width="11.5546875" style="535"/>
    <col min="822" max="823" width="0" style="535" hidden="1" customWidth="1"/>
    <col min="824" max="1024" width="11.5546875" style="535"/>
    <col min="1025" max="1025" width="40.6640625" style="535" customWidth="1"/>
    <col min="1026" max="1026" width="10.33203125" style="535" customWidth="1"/>
    <col min="1027" max="1027" width="6.44140625" style="535" customWidth="1"/>
    <col min="1028" max="1028" width="10.33203125" style="535" customWidth="1"/>
    <col min="1029" max="1029" width="6.77734375" style="535" customWidth="1"/>
    <col min="1030" max="1030" width="10.33203125" style="535" customWidth="1"/>
    <col min="1031" max="1031" width="5.77734375" style="535" customWidth="1"/>
    <col min="1032" max="1032" width="10.33203125" style="535" customWidth="1"/>
    <col min="1033" max="1033" width="5.77734375" style="535" customWidth="1"/>
    <col min="1034" max="1034" width="11.77734375" style="535" customWidth="1"/>
    <col min="1035" max="1035" width="6.88671875" style="535" customWidth="1"/>
    <col min="1036" max="1036" width="10.6640625" style="535" customWidth="1"/>
    <col min="1037" max="1037" width="7" style="535" customWidth="1"/>
    <col min="1038" max="1038" width="13.33203125" style="535" customWidth="1"/>
    <col min="1039" max="1039" width="7.109375" style="535" customWidth="1"/>
    <col min="1040" max="1040" width="12.44140625" style="535" customWidth="1"/>
    <col min="1041" max="1041" width="7.77734375" style="535" customWidth="1"/>
    <col min="1042" max="1042" width="11.5546875" style="535" customWidth="1"/>
    <col min="1043" max="1043" width="7.109375" style="535" customWidth="1"/>
    <col min="1044" max="1044" width="9.109375" style="535" customWidth="1"/>
    <col min="1045" max="1045" width="5.33203125" style="535" customWidth="1"/>
    <col min="1046" max="1046" width="11.33203125" style="535" customWidth="1"/>
    <col min="1047" max="1047" width="8.33203125" style="535" customWidth="1"/>
    <col min="1048" max="1048" width="11.109375" style="535" customWidth="1"/>
    <col min="1049" max="1049" width="7.109375" style="535" customWidth="1"/>
    <col min="1050" max="1050" width="11.77734375" style="535" customWidth="1"/>
    <col min="1051" max="1051" width="6.88671875" style="535" customWidth="1"/>
    <col min="1052" max="1052" width="10.33203125" style="535" customWidth="1"/>
    <col min="1053" max="1053" width="5.33203125" style="535" customWidth="1"/>
    <col min="1054" max="1054" width="12.88671875" style="535" customWidth="1"/>
    <col min="1055" max="1055" width="5.77734375" style="535" customWidth="1"/>
    <col min="1056" max="1056" width="12.33203125" style="535" customWidth="1"/>
    <col min="1057" max="1057" width="5.77734375" style="535" customWidth="1"/>
    <col min="1058" max="1058" width="10" style="535" customWidth="1"/>
    <col min="1059" max="1059" width="12.33203125" style="535" bestFit="1" customWidth="1"/>
    <col min="1060" max="1060" width="11.109375" style="535" bestFit="1" customWidth="1"/>
    <col min="1061" max="1061" width="5.109375" style="535" customWidth="1"/>
    <col min="1062" max="1062" width="9" style="535" customWidth="1"/>
    <col min="1063" max="1063" width="11.109375" style="535" customWidth="1"/>
    <col min="1064" max="1064" width="4.44140625" style="535" bestFit="1" customWidth="1"/>
    <col min="1065" max="1065" width="10.77734375" style="535" customWidth="1"/>
    <col min="1066" max="1066" width="4.44140625" style="535" customWidth="1"/>
    <col min="1067" max="1067" width="11.109375" style="535" bestFit="1" customWidth="1"/>
    <col min="1068" max="1068" width="5.21875" style="535" customWidth="1"/>
    <col min="1069" max="1076" width="0" style="535" hidden="1" customWidth="1"/>
    <col min="1077" max="1077" width="11.5546875" style="535"/>
    <col min="1078" max="1079" width="0" style="535" hidden="1" customWidth="1"/>
    <col min="1080" max="1280" width="11.5546875" style="535"/>
    <col min="1281" max="1281" width="40.6640625" style="535" customWidth="1"/>
    <col min="1282" max="1282" width="10.33203125" style="535" customWidth="1"/>
    <col min="1283" max="1283" width="6.44140625" style="535" customWidth="1"/>
    <col min="1284" max="1284" width="10.33203125" style="535" customWidth="1"/>
    <col min="1285" max="1285" width="6.77734375" style="535" customWidth="1"/>
    <col min="1286" max="1286" width="10.33203125" style="535" customWidth="1"/>
    <col min="1287" max="1287" width="5.77734375" style="535" customWidth="1"/>
    <col min="1288" max="1288" width="10.33203125" style="535" customWidth="1"/>
    <col min="1289" max="1289" width="5.77734375" style="535" customWidth="1"/>
    <col min="1290" max="1290" width="11.77734375" style="535" customWidth="1"/>
    <col min="1291" max="1291" width="6.88671875" style="535" customWidth="1"/>
    <col min="1292" max="1292" width="10.6640625" style="535" customWidth="1"/>
    <col min="1293" max="1293" width="7" style="535" customWidth="1"/>
    <col min="1294" max="1294" width="13.33203125" style="535" customWidth="1"/>
    <col min="1295" max="1295" width="7.109375" style="535" customWidth="1"/>
    <col min="1296" max="1296" width="12.44140625" style="535" customWidth="1"/>
    <col min="1297" max="1297" width="7.77734375" style="535" customWidth="1"/>
    <col min="1298" max="1298" width="11.5546875" style="535" customWidth="1"/>
    <col min="1299" max="1299" width="7.109375" style="535" customWidth="1"/>
    <col min="1300" max="1300" width="9.109375" style="535" customWidth="1"/>
    <col min="1301" max="1301" width="5.33203125" style="535" customWidth="1"/>
    <col min="1302" max="1302" width="11.33203125" style="535" customWidth="1"/>
    <col min="1303" max="1303" width="8.33203125" style="535" customWidth="1"/>
    <col min="1304" max="1304" width="11.109375" style="535" customWidth="1"/>
    <col min="1305" max="1305" width="7.109375" style="535" customWidth="1"/>
    <col min="1306" max="1306" width="11.77734375" style="535" customWidth="1"/>
    <col min="1307" max="1307" width="6.88671875" style="535" customWidth="1"/>
    <col min="1308" max="1308" width="10.33203125" style="535" customWidth="1"/>
    <col min="1309" max="1309" width="5.33203125" style="535" customWidth="1"/>
    <col min="1310" max="1310" width="12.88671875" style="535" customWidth="1"/>
    <col min="1311" max="1311" width="5.77734375" style="535" customWidth="1"/>
    <col min="1312" max="1312" width="12.33203125" style="535" customWidth="1"/>
    <col min="1313" max="1313" width="5.77734375" style="535" customWidth="1"/>
    <col min="1314" max="1314" width="10" style="535" customWidth="1"/>
    <col min="1315" max="1315" width="12.33203125" style="535" bestFit="1" customWidth="1"/>
    <col min="1316" max="1316" width="11.109375" style="535" bestFit="1" customWidth="1"/>
    <col min="1317" max="1317" width="5.109375" style="535" customWidth="1"/>
    <col min="1318" max="1318" width="9" style="535" customWidth="1"/>
    <col min="1319" max="1319" width="11.109375" style="535" customWidth="1"/>
    <col min="1320" max="1320" width="4.44140625" style="535" bestFit="1" customWidth="1"/>
    <col min="1321" max="1321" width="10.77734375" style="535" customWidth="1"/>
    <col min="1322" max="1322" width="4.44140625" style="535" customWidth="1"/>
    <col min="1323" max="1323" width="11.109375" style="535" bestFit="1" customWidth="1"/>
    <col min="1324" max="1324" width="5.21875" style="535" customWidth="1"/>
    <col min="1325" max="1332" width="0" style="535" hidden="1" customWidth="1"/>
    <col min="1333" max="1333" width="11.5546875" style="535"/>
    <col min="1334" max="1335" width="0" style="535" hidden="1" customWidth="1"/>
    <col min="1336" max="1536" width="11.5546875" style="535"/>
    <col min="1537" max="1537" width="40.6640625" style="535" customWidth="1"/>
    <col min="1538" max="1538" width="10.33203125" style="535" customWidth="1"/>
    <col min="1539" max="1539" width="6.44140625" style="535" customWidth="1"/>
    <col min="1540" max="1540" width="10.33203125" style="535" customWidth="1"/>
    <col min="1541" max="1541" width="6.77734375" style="535" customWidth="1"/>
    <col min="1542" max="1542" width="10.33203125" style="535" customWidth="1"/>
    <col min="1543" max="1543" width="5.77734375" style="535" customWidth="1"/>
    <col min="1544" max="1544" width="10.33203125" style="535" customWidth="1"/>
    <col min="1545" max="1545" width="5.77734375" style="535" customWidth="1"/>
    <col min="1546" max="1546" width="11.77734375" style="535" customWidth="1"/>
    <col min="1547" max="1547" width="6.88671875" style="535" customWidth="1"/>
    <col min="1548" max="1548" width="10.6640625" style="535" customWidth="1"/>
    <col min="1549" max="1549" width="7" style="535" customWidth="1"/>
    <col min="1550" max="1550" width="13.33203125" style="535" customWidth="1"/>
    <col min="1551" max="1551" width="7.109375" style="535" customWidth="1"/>
    <col min="1552" max="1552" width="12.44140625" style="535" customWidth="1"/>
    <col min="1553" max="1553" width="7.77734375" style="535" customWidth="1"/>
    <col min="1554" max="1554" width="11.5546875" style="535" customWidth="1"/>
    <col min="1555" max="1555" width="7.109375" style="535" customWidth="1"/>
    <col min="1556" max="1556" width="9.109375" style="535" customWidth="1"/>
    <col min="1557" max="1557" width="5.33203125" style="535" customWidth="1"/>
    <col min="1558" max="1558" width="11.33203125" style="535" customWidth="1"/>
    <col min="1559" max="1559" width="8.33203125" style="535" customWidth="1"/>
    <col min="1560" max="1560" width="11.109375" style="535" customWidth="1"/>
    <col min="1561" max="1561" width="7.109375" style="535" customWidth="1"/>
    <col min="1562" max="1562" width="11.77734375" style="535" customWidth="1"/>
    <col min="1563" max="1563" width="6.88671875" style="535" customWidth="1"/>
    <col min="1564" max="1564" width="10.33203125" style="535" customWidth="1"/>
    <col min="1565" max="1565" width="5.33203125" style="535" customWidth="1"/>
    <col min="1566" max="1566" width="12.88671875" style="535" customWidth="1"/>
    <col min="1567" max="1567" width="5.77734375" style="535" customWidth="1"/>
    <col min="1568" max="1568" width="12.33203125" style="535" customWidth="1"/>
    <col min="1569" max="1569" width="5.77734375" style="535" customWidth="1"/>
    <col min="1570" max="1570" width="10" style="535" customWidth="1"/>
    <col min="1571" max="1571" width="12.33203125" style="535" bestFit="1" customWidth="1"/>
    <col min="1572" max="1572" width="11.109375" style="535" bestFit="1" customWidth="1"/>
    <col min="1573" max="1573" width="5.109375" style="535" customWidth="1"/>
    <col min="1574" max="1574" width="9" style="535" customWidth="1"/>
    <col min="1575" max="1575" width="11.109375" style="535" customWidth="1"/>
    <col min="1576" max="1576" width="4.44140625" style="535" bestFit="1" customWidth="1"/>
    <col min="1577" max="1577" width="10.77734375" style="535" customWidth="1"/>
    <col min="1578" max="1578" width="4.44140625" style="535" customWidth="1"/>
    <col min="1579" max="1579" width="11.109375" style="535" bestFit="1" customWidth="1"/>
    <col min="1580" max="1580" width="5.21875" style="535" customWidth="1"/>
    <col min="1581" max="1588" width="0" style="535" hidden="1" customWidth="1"/>
    <col min="1589" max="1589" width="11.5546875" style="535"/>
    <col min="1590" max="1591" width="0" style="535" hidden="1" customWidth="1"/>
    <col min="1592" max="1792" width="11.5546875" style="535"/>
    <col min="1793" max="1793" width="40.6640625" style="535" customWidth="1"/>
    <col min="1794" max="1794" width="10.33203125" style="535" customWidth="1"/>
    <col min="1795" max="1795" width="6.44140625" style="535" customWidth="1"/>
    <col min="1796" max="1796" width="10.33203125" style="535" customWidth="1"/>
    <col min="1797" max="1797" width="6.77734375" style="535" customWidth="1"/>
    <col min="1798" max="1798" width="10.33203125" style="535" customWidth="1"/>
    <col min="1799" max="1799" width="5.77734375" style="535" customWidth="1"/>
    <col min="1800" max="1800" width="10.33203125" style="535" customWidth="1"/>
    <col min="1801" max="1801" width="5.77734375" style="535" customWidth="1"/>
    <col min="1802" max="1802" width="11.77734375" style="535" customWidth="1"/>
    <col min="1803" max="1803" width="6.88671875" style="535" customWidth="1"/>
    <col min="1804" max="1804" width="10.6640625" style="535" customWidth="1"/>
    <col min="1805" max="1805" width="7" style="535" customWidth="1"/>
    <col min="1806" max="1806" width="13.33203125" style="535" customWidth="1"/>
    <col min="1807" max="1807" width="7.109375" style="535" customWidth="1"/>
    <col min="1808" max="1808" width="12.44140625" style="535" customWidth="1"/>
    <col min="1809" max="1809" width="7.77734375" style="535" customWidth="1"/>
    <col min="1810" max="1810" width="11.5546875" style="535" customWidth="1"/>
    <col min="1811" max="1811" width="7.109375" style="535" customWidth="1"/>
    <col min="1812" max="1812" width="9.109375" style="535" customWidth="1"/>
    <col min="1813" max="1813" width="5.33203125" style="535" customWidth="1"/>
    <col min="1814" max="1814" width="11.33203125" style="535" customWidth="1"/>
    <col min="1815" max="1815" width="8.33203125" style="535" customWidth="1"/>
    <col min="1816" max="1816" width="11.109375" style="535" customWidth="1"/>
    <col min="1817" max="1817" width="7.109375" style="535" customWidth="1"/>
    <col min="1818" max="1818" width="11.77734375" style="535" customWidth="1"/>
    <col min="1819" max="1819" width="6.88671875" style="535" customWidth="1"/>
    <col min="1820" max="1820" width="10.33203125" style="535" customWidth="1"/>
    <col min="1821" max="1821" width="5.33203125" style="535" customWidth="1"/>
    <col min="1822" max="1822" width="12.88671875" style="535" customWidth="1"/>
    <col min="1823" max="1823" width="5.77734375" style="535" customWidth="1"/>
    <col min="1824" max="1824" width="12.33203125" style="535" customWidth="1"/>
    <col min="1825" max="1825" width="5.77734375" style="535" customWidth="1"/>
    <col min="1826" max="1826" width="10" style="535" customWidth="1"/>
    <col min="1827" max="1827" width="12.33203125" style="535" bestFit="1" customWidth="1"/>
    <col min="1828" max="1828" width="11.109375" style="535" bestFit="1" customWidth="1"/>
    <col min="1829" max="1829" width="5.109375" style="535" customWidth="1"/>
    <col min="1830" max="1830" width="9" style="535" customWidth="1"/>
    <col min="1831" max="1831" width="11.109375" style="535" customWidth="1"/>
    <col min="1832" max="1832" width="4.44140625" style="535" bestFit="1" customWidth="1"/>
    <col min="1833" max="1833" width="10.77734375" style="535" customWidth="1"/>
    <col min="1834" max="1834" width="4.44140625" style="535" customWidth="1"/>
    <col min="1835" max="1835" width="11.109375" style="535" bestFit="1" customWidth="1"/>
    <col min="1836" max="1836" width="5.21875" style="535" customWidth="1"/>
    <col min="1837" max="1844" width="0" style="535" hidden="1" customWidth="1"/>
    <col min="1845" max="1845" width="11.5546875" style="535"/>
    <col min="1846" max="1847" width="0" style="535" hidden="1" customWidth="1"/>
    <col min="1848" max="2048" width="11.5546875" style="535"/>
    <col min="2049" max="2049" width="40.6640625" style="535" customWidth="1"/>
    <col min="2050" max="2050" width="10.33203125" style="535" customWidth="1"/>
    <col min="2051" max="2051" width="6.44140625" style="535" customWidth="1"/>
    <col min="2052" max="2052" width="10.33203125" style="535" customWidth="1"/>
    <col min="2053" max="2053" width="6.77734375" style="535" customWidth="1"/>
    <col min="2054" max="2054" width="10.33203125" style="535" customWidth="1"/>
    <col min="2055" max="2055" width="5.77734375" style="535" customWidth="1"/>
    <col min="2056" max="2056" width="10.33203125" style="535" customWidth="1"/>
    <col min="2057" max="2057" width="5.77734375" style="535" customWidth="1"/>
    <col min="2058" max="2058" width="11.77734375" style="535" customWidth="1"/>
    <col min="2059" max="2059" width="6.88671875" style="535" customWidth="1"/>
    <col min="2060" max="2060" width="10.6640625" style="535" customWidth="1"/>
    <col min="2061" max="2061" width="7" style="535" customWidth="1"/>
    <col min="2062" max="2062" width="13.33203125" style="535" customWidth="1"/>
    <col min="2063" max="2063" width="7.109375" style="535" customWidth="1"/>
    <col min="2064" max="2064" width="12.44140625" style="535" customWidth="1"/>
    <col min="2065" max="2065" width="7.77734375" style="535" customWidth="1"/>
    <col min="2066" max="2066" width="11.5546875" style="535" customWidth="1"/>
    <col min="2067" max="2067" width="7.109375" style="535" customWidth="1"/>
    <col min="2068" max="2068" width="9.109375" style="535" customWidth="1"/>
    <col min="2069" max="2069" width="5.33203125" style="535" customWidth="1"/>
    <col min="2070" max="2070" width="11.33203125" style="535" customWidth="1"/>
    <col min="2071" max="2071" width="8.33203125" style="535" customWidth="1"/>
    <col min="2072" max="2072" width="11.109375" style="535" customWidth="1"/>
    <col min="2073" max="2073" width="7.109375" style="535" customWidth="1"/>
    <col min="2074" max="2074" width="11.77734375" style="535" customWidth="1"/>
    <col min="2075" max="2075" width="6.88671875" style="535" customWidth="1"/>
    <col min="2076" max="2076" width="10.33203125" style="535" customWidth="1"/>
    <col min="2077" max="2077" width="5.33203125" style="535" customWidth="1"/>
    <col min="2078" max="2078" width="12.88671875" style="535" customWidth="1"/>
    <col min="2079" max="2079" width="5.77734375" style="535" customWidth="1"/>
    <col min="2080" max="2080" width="12.33203125" style="535" customWidth="1"/>
    <col min="2081" max="2081" width="5.77734375" style="535" customWidth="1"/>
    <col min="2082" max="2082" width="10" style="535" customWidth="1"/>
    <col min="2083" max="2083" width="12.33203125" style="535" bestFit="1" customWidth="1"/>
    <col min="2084" max="2084" width="11.109375" style="535" bestFit="1" customWidth="1"/>
    <col min="2085" max="2085" width="5.109375" style="535" customWidth="1"/>
    <col min="2086" max="2086" width="9" style="535" customWidth="1"/>
    <col min="2087" max="2087" width="11.109375" style="535" customWidth="1"/>
    <col min="2088" max="2088" width="4.44140625" style="535" bestFit="1" customWidth="1"/>
    <col min="2089" max="2089" width="10.77734375" style="535" customWidth="1"/>
    <col min="2090" max="2090" width="4.44140625" style="535" customWidth="1"/>
    <col min="2091" max="2091" width="11.109375" style="535" bestFit="1" customWidth="1"/>
    <col min="2092" max="2092" width="5.21875" style="535" customWidth="1"/>
    <col min="2093" max="2100" width="0" style="535" hidden="1" customWidth="1"/>
    <col min="2101" max="2101" width="11.5546875" style="535"/>
    <col min="2102" max="2103" width="0" style="535" hidden="1" customWidth="1"/>
    <col min="2104" max="2304" width="11.5546875" style="535"/>
    <col min="2305" max="2305" width="40.6640625" style="535" customWidth="1"/>
    <col min="2306" max="2306" width="10.33203125" style="535" customWidth="1"/>
    <col min="2307" max="2307" width="6.44140625" style="535" customWidth="1"/>
    <col min="2308" max="2308" width="10.33203125" style="535" customWidth="1"/>
    <col min="2309" max="2309" width="6.77734375" style="535" customWidth="1"/>
    <col min="2310" max="2310" width="10.33203125" style="535" customWidth="1"/>
    <col min="2311" max="2311" width="5.77734375" style="535" customWidth="1"/>
    <col min="2312" max="2312" width="10.33203125" style="535" customWidth="1"/>
    <col min="2313" max="2313" width="5.77734375" style="535" customWidth="1"/>
    <col min="2314" max="2314" width="11.77734375" style="535" customWidth="1"/>
    <col min="2315" max="2315" width="6.88671875" style="535" customWidth="1"/>
    <col min="2316" max="2316" width="10.6640625" style="535" customWidth="1"/>
    <col min="2317" max="2317" width="7" style="535" customWidth="1"/>
    <col min="2318" max="2318" width="13.33203125" style="535" customWidth="1"/>
    <col min="2319" max="2319" width="7.109375" style="535" customWidth="1"/>
    <col min="2320" max="2320" width="12.44140625" style="535" customWidth="1"/>
    <col min="2321" max="2321" width="7.77734375" style="535" customWidth="1"/>
    <col min="2322" max="2322" width="11.5546875" style="535" customWidth="1"/>
    <col min="2323" max="2323" width="7.109375" style="535" customWidth="1"/>
    <col min="2324" max="2324" width="9.109375" style="535" customWidth="1"/>
    <col min="2325" max="2325" width="5.33203125" style="535" customWidth="1"/>
    <col min="2326" max="2326" width="11.33203125" style="535" customWidth="1"/>
    <col min="2327" max="2327" width="8.33203125" style="535" customWidth="1"/>
    <col min="2328" max="2328" width="11.109375" style="535" customWidth="1"/>
    <col min="2329" max="2329" width="7.109375" style="535" customWidth="1"/>
    <col min="2330" max="2330" width="11.77734375" style="535" customWidth="1"/>
    <col min="2331" max="2331" width="6.88671875" style="535" customWidth="1"/>
    <col min="2332" max="2332" width="10.33203125" style="535" customWidth="1"/>
    <col min="2333" max="2333" width="5.33203125" style="535" customWidth="1"/>
    <col min="2334" max="2334" width="12.88671875" style="535" customWidth="1"/>
    <col min="2335" max="2335" width="5.77734375" style="535" customWidth="1"/>
    <col min="2336" max="2336" width="12.33203125" style="535" customWidth="1"/>
    <col min="2337" max="2337" width="5.77734375" style="535" customWidth="1"/>
    <col min="2338" max="2338" width="10" style="535" customWidth="1"/>
    <col min="2339" max="2339" width="12.33203125" style="535" bestFit="1" customWidth="1"/>
    <col min="2340" max="2340" width="11.109375" style="535" bestFit="1" customWidth="1"/>
    <col min="2341" max="2341" width="5.109375" style="535" customWidth="1"/>
    <col min="2342" max="2342" width="9" style="535" customWidth="1"/>
    <col min="2343" max="2343" width="11.109375" style="535" customWidth="1"/>
    <col min="2344" max="2344" width="4.44140625" style="535" bestFit="1" customWidth="1"/>
    <col min="2345" max="2345" width="10.77734375" style="535" customWidth="1"/>
    <col min="2346" max="2346" width="4.44140625" style="535" customWidth="1"/>
    <col min="2347" max="2347" width="11.109375" style="535" bestFit="1" customWidth="1"/>
    <col min="2348" max="2348" width="5.21875" style="535" customWidth="1"/>
    <col min="2349" max="2356" width="0" style="535" hidden="1" customWidth="1"/>
    <col min="2357" max="2357" width="11.5546875" style="535"/>
    <col min="2358" max="2359" width="0" style="535" hidden="1" customWidth="1"/>
    <col min="2360" max="2560" width="11.5546875" style="535"/>
    <col min="2561" max="2561" width="40.6640625" style="535" customWidth="1"/>
    <col min="2562" max="2562" width="10.33203125" style="535" customWidth="1"/>
    <col min="2563" max="2563" width="6.44140625" style="535" customWidth="1"/>
    <col min="2564" max="2564" width="10.33203125" style="535" customWidth="1"/>
    <col min="2565" max="2565" width="6.77734375" style="535" customWidth="1"/>
    <col min="2566" max="2566" width="10.33203125" style="535" customWidth="1"/>
    <col min="2567" max="2567" width="5.77734375" style="535" customWidth="1"/>
    <col min="2568" max="2568" width="10.33203125" style="535" customWidth="1"/>
    <col min="2569" max="2569" width="5.77734375" style="535" customWidth="1"/>
    <col min="2570" max="2570" width="11.77734375" style="535" customWidth="1"/>
    <col min="2571" max="2571" width="6.88671875" style="535" customWidth="1"/>
    <col min="2572" max="2572" width="10.6640625" style="535" customWidth="1"/>
    <col min="2573" max="2573" width="7" style="535" customWidth="1"/>
    <col min="2574" max="2574" width="13.33203125" style="535" customWidth="1"/>
    <col min="2575" max="2575" width="7.109375" style="535" customWidth="1"/>
    <col min="2576" max="2576" width="12.44140625" style="535" customWidth="1"/>
    <col min="2577" max="2577" width="7.77734375" style="535" customWidth="1"/>
    <col min="2578" max="2578" width="11.5546875" style="535" customWidth="1"/>
    <col min="2579" max="2579" width="7.109375" style="535" customWidth="1"/>
    <col min="2580" max="2580" width="9.109375" style="535" customWidth="1"/>
    <col min="2581" max="2581" width="5.33203125" style="535" customWidth="1"/>
    <col min="2582" max="2582" width="11.33203125" style="535" customWidth="1"/>
    <col min="2583" max="2583" width="8.33203125" style="535" customWidth="1"/>
    <col min="2584" max="2584" width="11.109375" style="535" customWidth="1"/>
    <col min="2585" max="2585" width="7.109375" style="535" customWidth="1"/>
    <col min="2586" max="2586" width="11.77734375" style="535" customWidth="1"/>
    <col min="2587" max="2587" width="6.88671875" style="535" customWidth="1"/>
    <col min="2588" max="2588" width="10.33203125" style="535" customWidth="1"/>
    <col min="2589" max="2589" width="5.33203125" style="535" customWidth="1"/>
    <col min="2590" max="2590" width="12.88671875" style="535" customWidth="1"/>
    <col min="2591" max="2591" width="5.77734375" style="535" customWidth="1"/>
    <col min="2592" max="2592" width="12.33203125" style="535" customWidth="1"/>
    <col min="2593" max="2593" width="5.77734375" style="535" customWidth="1"/>
    <col min="2594" max="2594" width="10" style="535" customWidth="1"/>
    <col min="2595" max="2595" width="12.33203125" style="535" bestFit="1" customWidth="1"/>
    <col min="2596" max="2596" width="11.109375" style="535" bestFit="1" customWidth="1"/>
    <col min="2597" max="2597" width="5.109375" style="535" customWidth="1"/>
    <col min="2598" max="2598" width="9" style="535" customWidth="1"/>
    <col min="2599" max="2599" width="11.109375" style="535" customWidth="1"/>
    <col min="2600" max="2600" width="4.44140625" style="535" bestFit="1" customWidth="1"/>
    <col min="2601" max="2601" width="10.77734375" style="535" customWidth="1"/>
    <col min="2602" max="2602" width="4.44140625" style="535" customWidth="1"/>
    <col min="2603" max="2603" width="11.109375" style="535" bestFit="1" customWidth="1"/>
    <col min="2604" max="2604" width="5.21875" style="535" customWidth="1"/>
    <col min="2605" max="2612" width="0" style="535" hidden="1" customWidth="1"/>
    <col min="2613" max="2613" width="11.5546875" style="535"/>
    <col min="2614" max="2615" width="0" style="535" hidden="1" customWidth="1"/>
    <col min="2616" max="2816" width="11.5546875" style="535"/>
    <col min="2817" max="2817" width="40.6640625" style="535" customWidth="1"/>
    <col min="2818" max="2818" width="10.33203125" style="535" customWidth="1"/>
    <col min="2819" max="2819" width="6.44140625" style="535" customWidth="1"/>
    <col min="2820" max="2820" width="10.33203125" style="535" customWidth="1"/>
    <col min="2821" max="2821" width="6.77734375" style="535" customWidth="1"/>
    <col min="2822" max="2822" width="10.33203125" style="535" customWidth="1"/>
    <col min="2823" max="2823" width="5.77734375" style="535" customWidth="1"/>
    <col min="2824" max="2824" width="10.33203125" style="535" customWidth="1"/>
    <col min="2825" max="2825" width="5.77734375" style="535" customWidth="1"/>
    <col min="2826" max="2826" width="11.77734375" style="535" customWidth="1"/>
    <col min="2827" max="2827" width="6.88671875" style="535" customWidth="1"/>
    <col min="2828" max="2828" width="10.6640625" style="535" customWidth="1"/>
    <col min="2829" max="2829" width="7" style="535" customWidth="1"/>
    <col min="2830" max="2830" width="13.33203125" style="535" customWidth="1"/>
    <col min="2831" max="2831" width="7.109375" style="535" customWidth="1"/>
    <col min="2832" max="2832" width="12.44140625" style="535" customWidth="1"/>
    <col min="2833" max="2833" width="7.77734375" style="535" customWidth="1"/>
    <col min="2834" max="2834" width="11.5546875" style="535" customWidth="1"/>
    <col min="2835" max="2835" width="7.109375" style="535" customWidth="1"/>
    <col min="2836" max="2836" width="9.109375" style="535" customWidth="1"/>
    <col min="2837" max="2837" width="5.33203125" style="535" customWidth="1"/>
    <col min="2838" max="2838" width="11.33203125" style="535" customWidth="1"/>
    <col min="2839" max="2839" width="8.33203125" style="535" customWidth="1"/>
    <col min="2840" max="2840" width="11.109375" style="535" customWidth="1"/>
    <col min="2841" max="2841" width="7.109375" style="535" customWidth="1"/>
    <col min="2842" max="2842" width="11.77734375" style="535" customWidth="1"/>
    <col min="2843" max="2843" width="6.88671875" style="535" customWidth="1"/>
    <col min="2844" max="2844" width="10.33203125" style="535" customWidth="1"/>
    <col min="2845" max="2845" width="5.33203125" style="535" customWidth="1"/>
    <col min="2846" max="2846" width="12.88671875" style="535" customWidth="1"/>
    <col min="2847" max="2847" width="5.77734375" style="535" customWidth="1"/>
    <col min="2848" max="2848" width="12.33203125" style="535" customWidth="1"/>
    <col min="2849" max="2849" width="5.77734375" style="535" customWidth="1"/>
    <col min="2850" max="2850" width="10" style="535" customWidth="1"/>
    <col min="2851" max="2851" width="12.33203125" style="535" bestFit="1" customWidth="1"/>
    <col min="2852" max="2852" width="11.109375" style="535" bestFit="1" customWidth="1"/>
    <col min="2853" max="2853" width="5.109375" style="535" customWidth="1"/>
    <col min="2854" max="2854" width="9" style="535" customWidth="1"/>
    <col min="2855" max="2855" width="11.109375" style="535" customWidth="1"/>
    <col min="2856" max="2856" width="4.44140625" style="535" bestFit="1" customWidth="1"/>
    <col min="2857" max="2857" width="10.77734375" style="535" customWidth="1"/>
    <col min="2858" max="2858" width="4.44140625" style="535" customWidth="1"/>
    <col min="2859" max="2859" width="11.109375" style="535" bestFit="1" customWidth="1"/>
    <col min="2860" max="2860" width="5.21875" style="535" customWidth="1"/>
    <col min="2861" max="2868" width="0" style="535" hidden="1" customWidth="1"/>
    <col min="2869" max="2869" width="11.5546875" style="535"/>
    <col min="2870" max="2871" width="0" style="535" hidden="1" customWidth="1"/>
    <col min="2872" max="3072" width="11.5546875" style="535"/>
    <col min="3073" max="3073" width="40.6640625" style="535" customWidth="1"/>
    <col min="3074" max="3074" width="10.33203125" style="535" customWidth="1"/>
    <col min="3075" max="3075" width="6.44140625" style="535" customWidth="1"/>
    <col min="3076" max="3076" width="10.33203125" style="535" customWidth="1"/>
    <col min="3077" max="3077" width="6.77734375" style="535" customWidth="1"/>
    <col min="3078" max="3078" width="10.33203125" style="535" customWidth="1"/>
    <col min="3079" max="3079" width="5.77734375" style="535" customWidth="1"/>
    <col min="3080" max="3080" width="10.33203125" style="535" customWidth="1"/>
    <col min="3081" max="3081" width="5.77734375" style="535" customWidth="1"/>
    <col min="3082" max="3082" width="11.77734375" style="535" customWidth="1"/>
    <col min="3083" max="3083" width="6.88671875" style="535" customWidth="1"/>
    <col min="3084" max="3084" width="10.6640625" style="535" customWidth="1"/>
    <col min="3085" max="3085" width="7" style="535" customWidth="1"/>
    <col min="3086" max="3086" width="13.33203125" style="535" customWidth="1"/>
    <col min="3087" max="3087" width="7.109375" style="535" customWidth="1"/>
    <col min="3088" max="3088" width="12.44140625" style="535" customWidth="1"/>
    <col min="3089" max="3089" width="7.77734375" style="535" customWidth="1"/>
    <col min="3090" max="3090" width="11.5546875" style="535" customWidth="1"/>
    <col min="3091" max="3091" width="7.109375" style="535" customWidth="1"/>
    <col min="3092" max="3092" width="9.109375" style="535" customWidth="1"/>
    <col min="3093" max="3093" width="5.33203125" style="535" customWidth="1"/>
    <col min="3094" max="3094" width="11.33203125" style="535" customWidth="1"/>
    <col min="3095" max="3095" width="8.33203125" style="535" customWidth="1"/>
    <col min="3096" max="3096" width="11.109375" style="535" customWidth="1"/>
    <col min="3097" max="3097" width="7.109375" style="535" customWidth="1"/>
    <col min="3098" max="3098" width="11.77734375" style="535" customWidth="1"/>
    <col min="3099" max="3099" width="6.88671875" style="535" customWidth="1"/>
    <col min="3100" max="3100" width="10.33203125" style="535" customWidth="1"/>
    <col min="3101" max="3101" width="5.33203125" style="535" customWidth="1"/>
    <col min="3102" max="3102" width="12.88671875" style="535" customWidth="1"/>
    <col min="3103" max="3103" width="5.77734375" style="535" customWidth="1"/>
    <col min="3104" max="3104" width="12.33203125" style="535" customWidth="1"/>
    <col min="3105" max="3105" width="5.77734375" style="535" customWidth="1"/>
    <col min="3106" max="3106" width="10" style="535" customWidth="1"/>
    <col min="3107" max="3107" width="12.33203125" style="535" bestFit="1" customWidth="1"/>
    <col min="3108" max="3108" width="11.109375" style="535" bestFit="1" customWidth="1"/>
    <col min="3109" max="3109" width="5.109375" style="535" customWidth="1"/>
    <col min="3110" max="3110" width="9" style="535" customWidth="1"/>
    <col min="3111" max="3111" width="11.109375" style="535" customWidth="1"/>
    <col min="3112" max="3112" width="4.44140625" style="535" bestFit="1" customWidth="1"/>
    <col min="3113" max="3113" width="10.77734375" style="535" customWidth="1"/>
    <col min="3114" max="3114" width="4.44140625" style="535" customWidth="1"/>
    <col min="3115" max="3115" width="11.109375" style="535" bestFit="1" customWidth="1"/>
    <col min="3116" max="3116" width="5.21875" style="535" customWidth="1"/>
    <col min="3117" max="3124" width="0" style="535" hidden="1" customWidth="1"/>
    <col min="3125" max="3125" width="11.5546875" style="535"/>
    <col min="3126" max="3127" width="0" style="535" hidden="1" customWidth="1"/>
    <col min="3128" max="3328" width="11.5546875" style="535"/>
    <col min="3329" max="3329" width="40.6640625" style="535" customWidth="1"/>
    <col min="3330" max="3330" width="10.33203125" style="535" customWidth="1"/>
    <col min="3331" max="3331" width="6.44140625" style="535" customWidth="1"/>
    <col min="3332" max="3332" width="10.33203125" style="535" customWidth="1"/>
    <col min="3333" max="3333" width="6.77734375" style="535" customWidth="1"/>
    <col min="3334" max="3334" width="10.33203125" style="535" customWidth="1"/>
    <col min="3335" max="3335" width="5.77734375" style="535" customWidth="1"/>
    <col min="3336" max="3336" width="10.33203125" style="535" customWidth="1"/>
    <col min="3337" max="3337" width="5.77734375" style="535" customWidth="1"/>
    <col min="3338" max="3338" width="11.77734375" style="535" customWidth="1"/>
    <col min="3339" max="3339" width="6.88671875" style="535" customWidth="1"/>
    <col min="3340" max="3340" width="10.6640625" style="535" customWidth="1"/>
    <col min="3341" max="3341" width="7" style="535" customWidth="1"/>
    <col min="3342" max="3342" width="13.33203125" style="535" customWidth="1"/>
    <col min="3343" max="3343" width="7.109375" style="535" customWidth="1"/>
    <col min="3344" max="3344" width="12.44140625" style="535" customWidth="1"/>
    <col min="3345" max="3345" width="7.77734375" style="535" customWidth="1"/>
    <col min="3346" max="3346" width="11.5546875" style="535" customWidth="1"/>
    <col min="3347" max="3347" width="7.109375" style="535" customWidth="1"/>
    <col min="3348" max="3348" width="9.109375" style="535" customWidth="1"/>
    <col min="3349" max="3349" width="5.33203125" style="535" customWidth="1"/>
    <col min="3350" max="3350" width="11.33203125" style="535" customWidth="1"/>
    <col min="3351" max="3351" width="8.33203125" style="535" customWidth="1"/>
    <col min="3352" max="3352" width="11.109375" style="535" customWidth="1"/>
    <col min="3353" max="3353" width="7.109375" style="535" customWidth="1"/>
    <col min="3354" max="3354" width="11.77734375" style="535" customWidth="1"/>
    <col min="3355" max="3355" width="6.88671875" style="535" customWidth="1"/>
    <col min="3356" max="3356" width="10.33203125" style="535" customWidth="1"/>
    <col min="3357" max="3357" width="5.33203125" style="535" customWidth="1"/>
    <col min="3358" max="3358" width="12.88671875" style="535" customWidth="1"/>
    <col min="3359" max="3359" width="5.77734375" style="535" customWidth="1"/>
    <col min="3360" max="3360" width="12.33203125" style="535" customWidth="1"/>
    <col min="3361" max="3361" width="5.77734375" style="535" customWidth="1"/>
    <col min="3362" max="3362" width="10" style="535" customWidth="1"/>
    <col min="3363" max="3363" width="12.33203125" style="535" bestFit="1" customWidth="1"/>
    <col min="3364" max="3364" width="11.109375" style="535" bestFit="1" customWidth="1"/>
    <col min="3365" max="3365" width="5.109375" style="535" customWidth="1"/>
    <col min="3366" max="3366" width="9" style="535" customWidth="1"/>
    <col min="3367" max="3367" width="11.109375" style="535" customWidth="1"/>
    <col min="3368" max="3368" width="4.44140625" style="535" bestFit="1" customWidth="1"/>
    <col min="3369" max="3369" width="10.77734375" style="535" customWidth="1"/>
    <col min="3370" max="3370" width="4.44140625" style="535" customWidth="1"/>
    <col min="3371" max="3371" width="11.109375" style="535" bestFit="1" customWidth="1"/>
    <col min="3372" max="3372" width="5.21875" style="535" customWidth="1"/>
    <col min="3373" max="3380" width="0" style="535" hidden="1" customWidth="1"/>
    <col min="3381" max="3381" width="11.5546875" style="535"/>
    <col min="3382" max="3383" width="0" style="535" hidden="1" customWidth="1"/>
    <col min="3384" max="3584" width="11.5546875" style="535"/>
    <col min="3585" max="3585" width="40.6640625" style="535" customWidth="1"/>
    <col min="3586" max="3586" width="10.33203125" style="535" customWidth="1"/>
    <col min="3587" max="3587" width="6.44140625" style="535" customWidth="1"/>
    <col min="3588" max="3588" width="10.33203125" style="535" customWidth="1"/>
    <col min="3589" max="3589" width="6.77734375" style="535" customWidth="1"/>
    <col min="3590" max="3590" width="10.33203125" style="535" customWidth="1"/>
    <col min="3591" max="3591" width="5.77734375" style="535" customWidth="1"/>
    <col min="3592" max="3592" width="10.33203125" style="535" customWidth="1"/>
    <col min="3593" max="3593" width="5.77734375" style="535" customWidth="1"/>
    <col min="3594" max="3594" width="11.77734375" style="535" customWidth="1"/>
    <col min="3595" max="3595" width="6.88671875" style="535" customWidth="1"/>
    <col min="3596" max="3596" width="10.6640625" style="535" customWidth="1"/>
    <col min="3597" max="3597" width="7" style="535" customWidth="1"/>
    <col min="3598" max="3598" width="13.33203125" style="535" customWidth="1"/>
    <col min="3599" max="3599" width="7.109375" style="535" customWidth="1"/>
    <col min="3600" max="3600" width="12.44140625" style="535" customWidth="1"/>
    <col min="3601" max="3601" width="7.77734375" style="535" customWidth="1"/>
    <col min="3602" max="3602" width="11.5546875" style="535" customWidth="1"/>
    <col min="3603" max="3603" width="7.109375" style="535" customWidth="1"/>
    <col min="3604" max="3604" width="9.109375" style="535" customWidth="1"/>
    <col min="3605" max="3605" width="5.33203125" style="535" customWidth="1"/>
    <col min="3606" max="3606" width="11.33203125" style="535" customWidth="1"/>
    <col min="3607" max="3607" width="8.33203125" style="535" customWidth="1"/>
    <col min="3608" max="3608" width="11.109375" style="535" customWidth="1"/>
    <col min="3609" max="3609" width="7.109375" style="535" customWidth="1"/>
    <col min="3610" max="3610" width="11.77734375" style="535" customWidth="1"/>
    <col min="3611" max="3611" width="6.88671875" style="535" customWidth="1"/>
    <col min="3612" max="3612" width="10.33203125" style="535" customWidth="1"/>
    <col min="3613" max="3613" width="5.33203125" style="535" customWidth="1"/>
    <col min="3614" max="3614" width="12.88671875" style="535" customWidth="1"/>
    <col min="3615" max="3615" width="5.77734375" style="535" customWidth="1"/>
    <col min="3616" max="3616" width="12.33203125" style="535" customWidth="1"/>
    <col min="3617" max="3617" width="5.77734375" style="535" customWidth="1"/>
    <col min="3618" max="3618" width="10" style="535" customWidth="1"/>
    <col min="3619" max="3619" width="12.33203125" style="535" bestFit="1" customWidth="1"/>
    <col min="3620" max="3620" width="11.109375" style="535" bestFit="1" customWidth="1"/>
    <col min="3621" max="3621" width="5.109375" style="535" customWidth="1"/>
    <col min="3622" max="3622" width="9" style="535" customWidth="1"/>
    <col min="3623" max="3623" width="11.109375" style="535" customWidth="1"/>
    <col min="3624" max="3624" width="4.44140625" style="535" bestFit="1" customWidth="1"/>
    <col min="3625" max="3625" width="10.77734375" style="535" customWidth="1"/>
    <col min="3626" max="3626" width="4.44140625" style="535" customWidth="1"/>
    <col min="3627" max="3627" width="11.109375" style="535" bestFit="1" customWidth="1"/>
    <col min="3628" max="3628" width="5.21875" style="535" customWidth="1"/>
    <col min="3629" max="3636" width="0" style="535" hidden="1" customWidth="1"/>
    <col min="3637" max="3637" width="11.5546875" style="535"/>
    <col min="3638" max="3639" width="0" style="535" hidden="1" customWidth="1"/>
    <col min="3640" max="3840" width="11.5546875" style="535"/>
    <col min="3841" max="3841" width="40.6640625" style="535" customWidth="1"/>
    <col min="3842" max="3842" width="10.33203125" style="535" customWidth="1"/>
    <col min="3843" max="3843" width="6.44140625" style="535" customWidth="1"/>
    <col min="3844" max="3844" width="10.33203125" style="535" customWidth="1"/>
    <col min="3845" max="3845" width="6.77734375" style="535" customWidth="1"/>
    <col min="3846" max="3846" width="10.33203125" style="535" customWidth="1"/>
    <col min="3847" max="3847" width="5.77734375" style="535" customWidth="1"/>
    <col min="3848" max="3848" width="10.33203125" style="535" customWidth="1"/>
    <col min="3849" max="3849" width="5.77734375" style="535" customWidth="1"/>
    <col min="3850" max="3850" width="11.77734375" style="535" customWidth="1"/>
    <col min="3851" max="3851" width="6.88671875" style="535" customWidth="1"/>
    <col min="3852" max="3852" width="10.6640625" style="535" customWidth="1"/>
    <col min="3853" max="3853" width="7" style="535" customWidth="1"/>
    <col min="3854" max="3854" width="13.33203125" style="535" customWidth="1"/>
    <col min="3855" max="3855" width="7.109375" style="535" customWidth="1"/>
    <col min="3856" max="3856" width="12.44140625" style="535" customWidth="1"/>
    <col min="3857" max="3857" width="7.77734375" style="535" customWidth="1"/>
    <col min="3858" max="3858" width="11.5546875" style="535" customWidth="1"/>
    <col min="3859" max="3859" width="7.109375" style="535" customWidth="1"/>
    <col min="3860" max="3860" width="9.109375" style="535" customWidth="1"/>
    <col min="3861" max="3861" width="5.33203125" style="535" customWidth="1"/>
    <col min="3862" max="3862" width="11.33203125" style="535" customWidth="1"/>
    <col min="3863" max="3863" width="8.33203125" style="535" customWidth="1"/>
    <col min="3864" max="3864" width="11.109375" style="535" customWidth="1"/>
    <col min="3865" max="3865" width="7.109375" style="535" customWidth="1"/>
    <col min="3866" max="3866" width="11.77734375" style="535" customWidth="1"/>
    <col min="3867" max="3867" width="6.88671875" style="535" customWidth="1"/>
    <col min="3868" max="3868" width="10.33203125" style="535" customWidth="1"/>
    <col min="3869" max="3869" width="5.33203125" style="535" customWidth="1"/>
    <col min="3870" max="3870" width="12.88671875" style="535" customWidth="1"/>
    <col min="3871" max="3871" width="5.77734375" style="535" customWidth="1"/>
    <col min="3872" max="3872" width="12.33203125" style="535" customWidth="1"/>
    <col min="3873" max="3873" width="5.77734375" style="535" customWidth="1"/>
    <col min="3874" max="3874" width="10" style="535" customWidth="1"/>
    <col min="3875" max="3875" width="12.33203125" style="535" bestFit="1" customWidth="1"/>
    <col min="3876" max="3876" width="11.109375" style="535" bestFit="1" customWidth="1"/>
    <col min="3877" max="3877" width="5.109375" style="535" customWidth="1"/>
    <col min="3878" max="3878" width="9" style="535" customWidth="1"/>
    <col min="3879" max="3879" width="11.109375" style="535" customWidth="1"/>
    <col min="3880" max="3880" width="4.44140625" style="535" bestFit="1" customWidth="1"/>
    <col min="3881" max="3881" width="10.77734375" style="535" customWidth="1"/>
    <col min="3882" max="3882" width="4.44140625" style="535" customWidth="1"/>
    <col min="3883" max="3883" width="11.109375" style="535" bestFit="1" customWidth="1"/>
    <col min="3884" max="3884" width="5.21875" style="535" customWidth="1"/>
    <col min="3885" max="3892" width="0" style="535" hidden="1" customWidth="1"/>
    <col min="3893" max="3893" width="11.5546875" style="535"/>
    <col min="3894" max="3895" width="0" style="535" hidden="1" customWidth="1"/>
    <col min="3896" max="4096" width="11.5546875" style="535"/>
    <col min="4097" max="4097" width="40.6640625" style="535" customWidth="1"/>
    <col min="4098" max="4098" width="10.33203125" style="535" customWidth="1"/>
    <col min="4099" max="4099" width="6.44140625" style="535" customWidth="1"/>
    <col min="4100" max="4100" width="10.33203125" style="535" customWidth="1"/>
    <col min="4101" max="4101" width="6.77734375" style="535" customWidth="1"/>
    <col min="4102" max="4102" width="10.33203125" style="535" customWidth="1"/>
    <col min="4103" max="4103" width="5.77734375" style="535" customWidth="1"/>
    <col min="4104" max="4104" width="10.33203125" style="535" customWidth="1"/>
    <col min="4105" max="4105" width="5.77734375" style="535" customWidth="1"/>
    <col min="4106" max="4106" width="11.77734375" style="535" customWidth="1"/>
    <col min="4107" max="4107" width="6.88671875" style="535" customWidth="1"/>
    <col min="4108" max="4108" width="10.6640625" style="535" customWidth="1"/>
    <col min="4109" max="4109" width="7" style="535" customWidth="1"/>
    <col min="4110" max="4110" width="13.33203125" style="535" customWidth="1"/>
    <col min="4111" max="4111" width="7.109375" style="535" customWidth="1"/>
    <col min="4112" max="4112" width="12.44140625" style="535" customWidth="1"/>
    <col min="4113" max="4113" width="7.77734375" style="535" customWidth="1"/>
    <col min="4114" max="4114" width="11.5546875" style="535" customWidth="1"/>
    <col min="4115" max="4115" width="7.109375" style="535" customWidth="1"/>
    <col min="4116" max="4116" width="9.109375" style="535" customWidth="1"/>
    <col min="4117" max="4117" width="5.33203125" style="535" customWidth="1"/>
    <col min="4118" max="4118" width="11.33203125" style="535" customWidth="1"/>
    <col min="4119" max="4119" width="8.33203125" style="535" customWidth="1"/>
    <col min="4120" max="4120" width="11.109375" style="535" customWidth="1"/>
    <col min="4121" max="4121" width="7.109375" style="535" customWidth="1"/>
    <col min="4122" max="4122" width="11.77734375" style="535" customWidth="1"/>
    <col min="4123" max="4123" width="6.88671875" style="535" customWidth="1"/>
    <col min="4124" max="4124" width="10.33203125" style="535" customWidth="1"/>
    <col min="4125" max="4125" width="5.33203125" style="535" customWidth="1"/>
    <col min="4126" max="4126" width="12.88671875" style="535" customWidth="1"/>
    <col min="4127" max="4127" width="5.77734375" style="535" customWidth="1"/>
    <col min="4128" max="4128" width="12.33203125" style="535" customWidth="1"/>
    <col min="4129" max="4129" width="5.77734375" style="535" customWidth="1"/>
    <col min="4130" max="4130" width="10" style="535" customWidth="1"/>
    <col min="4131" max="4131" width="12.33203125" style="535" bestFit="1" customWidth="1"/>
    <col min="4132" max="4132" width="11.109375" style="535" bestFit="1" customWidth="1"/>
    <col min="4133" max="4133" width="5.109375" style="535" customWidth="1"/>
    <col min="4134" max="4134" width="9" style="535" customWidth="1"/>
    <col min="4135" max="4135" width="11.109375" style="535" customWidth="1"/>
    <col min="4136" max="4136" width="4.44140625" style="535" bestFit="1" customWidth="1"/>
    <col min="4137" max="4137" width="10.77734375" style="535" customWidth="1"/>
    <col min="4138" max="4138" width="4.44140625" style="535" customWidth="1"/>
    <col min="4139" max="4139" width="11.109375" style="535" bestFit="1" customWidth="1"/>
    <col min="4140" max="4140" width="5.21875" style="535" customWidth="1"/>
    <col min="4141" max="4148" width="0" style="535" hidden="1" customWidth="1"/>
    <col min="4149" max="4149" width="11.5546875" style="535"/>
    <col min="4150" max="4151" width="0" style="535" hidden="1" customWidth="1"/>
    <col min="4152" max="4352" width="11.5546875" style="535"/>
    <col min="4353" max="4353" width="40.6640625" style="535" customWidth="1"/>
    <col min="4354" max="4354" width="10.33203125" style="535" customWidth="1"/>
    <col min="4355" max="4355" width="6.44140625" style="535" customWidth="1"/>
    <col min="4356" max="4356" width="10.33203125" style="535" customWidth="1"/>
    <col min="4357" max="4357" width="6.77734375" style="535" customWidth="1"/>
    <col min="4358" max="4358" width="10.33203125" style="535" customWidth="1"/>
    <col min="4359" max="4359" width="5.77734375" style="535" customWidth="1"/>
    <col min="4360" max="4360" width="10.33203125" style="535" customWidth="1"/>
    <col min="4361" max="4361" width="5.77734375" style="535" customWidth="1"/>
    <col min="4362" max="4362" width="11.77734375" style="535" customWidth="1"/>
    <col min="4363" max="4363" width="6.88671875" style="535" customWidth="1"/>
    <col min="4364" max="4364" width="10.6640625" style="535" customWidth="1"/>
    <col min="4365" max="4365" width="7" style="535" customWidth="1"/>
    <col min="4366" max="4366" width="13.33203125" style="535" customWidth="1"/>
    <col min="4367" max="4367" width="7.109375" style="535" customWidth="1"/>
    <col min="4368" max="4368" width="12.44140625" style="535" customWidth="1"/>
    <col min="4369" max="4369" width="7.77734375" style="535" customWidth="1"/>
    <col min="4370" max="4370" width="11.5546875" style="535" customWidth="1"/>
    <col min="4371" max="4371" width="7.109375" style="535" customWidth="1"/>
    <col min="4372" max="4372" width="9.109375" style="535" customWidth="1"/>
    <col min="4373" max="4373" width="5.33203125" style="535" customWidth="1"/>
    <col min="4374" max="4374" width="11.33203125" style="535" customWidth="1"/>
    <col min="4375" max="4375" width="8.33203125" style="535" customWidth="1"/>
    <col min="4376" max="4376" width="11.109375" style="535" customWidth="1"/>
    <col min="4377" max="4377" width="7.109375" style="535" customWidth="1"/>
    <col min="4378" max="4378" width="11.77734375" style="535" customWidth="1"/>
    <col min="4379" max="4379" width="6.88671875" style="535" customWidth="1"/>
    <col min="4380" max="4380" width="10.33203125" style="535" customWidth="1"/>
    <col min="4381" max="4381" width="5.33203125" style="535" customWidth="1"/>
    <col min="4382" max="4382" width="12.88671875" style="535" customWidth="1"/>
    <col min="4383" max="4383" width="5.77734375" style="535" customWidth="1"/>
    <col min="4384" max="4384" width="12.33203125" style="535" customWidth="1"/>
    <col min="4385" max="4385" width="5.77734375" style="535" customWidth="1"/>
    <col min="4386" max="4386" width="10" style="535" customWidth="1"/>
    <col min="4387" max="4387" width="12.33203125" style="535" bestFit="1" customWidth="1"/>
    <col min="4388" max="4388" width="11.109375" style="535" bestFit="1" customWidth="1"/>
    <col min="4389" max="4389" width="5.109375" style="535" customWidth="1"/>
    <col min="4390" max="4390" width="9" style="535" customWidth="1"/>
    <col min="4391" max="4391" width="11.109375" style="535" customWidth="1"/>
    <col min="4392" max="4392" width="4.44140625" style="535" bestFit="1" customWidth="1"/>
    <col min="4393" max="4393" width="10.77734375" style="535" customWidth="1"/>
    <col min="4394" max="4394" width="4.44140625" style="535" customWidth="1"/>
    <col min="4395" max="4395" width="11.109375" style="535" bestFit="1" customWidth="1"/>
    <col min="4396" max="4396" width="5.21875" style="535" customWidth="1"/>
    <col min="4397" max="4404" width="0" style="535" hidden="1" customWidth="1"/>
    <col min="4405" max="4405" width="11.5546875" style="535"/>
    <col min="4406" max="4407" width="0" style="535" hidden="1" customWidth="1"/>
    <col min="4408" max="4608" width="11.5546875" style="535"/>
    <col min="4609" max="4609" width="40.6640625" style="535" customWidth="1"/>
    <col min="4610" max="4610" width="10.33203125" style="535" customWidth="1"/>
    <col min="4611" max="4611" width="6.44140625" style="535" customWidth="1"/>
    <col min="4612" max="4612" width="10.33203125" style="535" customWidth="1"/>
    <col min="4613" max="4613" width="6.77734375" style="535" customWidth="1"/>
    <col min="4614" max="4614" width="10.33203125" style="535" customWidth="1"/>
    <col min="4615" max="4615" width="5.77734375" style="535" customWidth="1"/>
    <col min="4616" max="4616" width="10.33203125" style="535" customWidth="1"/>
    <col min="4617" max="4617" width="5.77734375" style="535" customWidth="1"/>
    <col min="4618" max="4618" width="11.77734375" style="535" customWidth="1"/>
    <col min="4619" max="4619" width="6.88671875" style="535" customWidth="1"/>
    <col min="4620" max="4620" width="10.6640625" style="535" customWidth="1"/>
    <col min="4621" max="4621" width="7" style="535" customWidth="1"/>
    <col min="4622" max="4622" width="13.33203125" style="535" customWidth="1"/>
    <col min="4623" max="4623" width="7.109375" style="535" customWidth="1"/>
    <col min="4624" max="4624" width="12.44140625" style="535" customWidth="1"/>
    <col min="4625" max="4625" width="7.77734375" style="535" customWidth="1"/>
    <col min="4626" max="4626" width="11.5546875" style="535" customWidth="1"/>
    <col min="4627" max="4627" width="7.109375" style="535" customWidth="1"/>
    <col min="4628" max="4628" width="9.109375" style="535" customWidth="1"/>
    <col min="4629" max="4629" width="5.33203125" style="535" customWidth="1"/>
    <col min="4630" max="4630" width="11.33203125" style="535" customWidth="1"/>
    <col min="4631" max="4631" width="8.33203125" style="535" customWidth="1"/>
    <col min="4632" max="4632" width="11.109375" style="535" customWidth="1"/>
    <col min="4633" max="4633" width="7.109375" style="535" customWidth="1"/>
    <col min="4634" max="4634" width="11.77734375" style="535" customWidth="1"/>
    <col min="4635" max="4635" width="6.88671875" style="535" customWidth="1"/>
    <col min="4636" max="4636" width="10.33203125" style="535" customWidth="1"/>
    <col min="4637" max="4637" width="5.33203125" style="535" customWidth="1"/>
    <col min="4638" max="4638" width="12.88671875" style="535" customWidth="1"/>
    <col min="4639" max="4639" width="5.77734375" style="535" customWidth="1"/>
    <col min="4640" max="4640" width="12.33203125" style="535" customWidth="1"/>
    <col min="4641" max="4641" width="5.77734375" style="535" customWidth="1"/>
    <col min="4642" max="4642" width="10" style="535" customWidth="1"/>
    <col min="4643" max="4643" width="12.33203125" style="535" bestFit="1" customWidth="1"/>
    <col min="4644" max="4644" width="11.109375" style="535" bestFit="1" customWidth="1"/>
    <col min="4645" max="4645" width="5.109375" style="535" customWidth="1"/>
    <col min="4646" max="4646" width="9" style="535" customWidth="1"/>
    <col min="4647" max="4647" width="11.109375" style="535" customWidth="1"/>
    <col min="4648" max="4648" width="4.44140625" style="535" bestFit="1" customWidth="1"/>
    <col min="4649" max="4649" width="10.77734375" style="535" customWidth="1"/>
    <col min="4650" max="4650" width="4.44140625" style="535" customWidth="1"/>
    <col min="4651" max="4651" width="11.109375" style="535" bestFit="1" customWidth="1"/>
    <col min="4652" max="4652" width="5.21875" style="535" customWidth="1"/>
    <col min="4653" max="4660" width="0" style="535" hidden="1" customWidth="1"/>
    <col min="4661" max="4661" width="11.5546875" style="535"/>
    <col min="4662" max="4663" width="0" style="535" hidden="1" customWidth="1"/>
    <col min="4664" max="4864" width="11.5546875" style="535"/>
    <col min="4865" max="4865" width="40.6640625" style="535" customWidth="1"/>
    <col min="4866" max="4866" width="10.33203125" style="535" customWidth="1"/>
    <col min="4867" max="4867" width="6.44140625" style="535" customWidth="1"/>
    <col min="4868" max="4868" width="10.33203125" style="535" customWidth="1"/>
    <col min="4869" max="4869" width="6.77734375" style="535" customWidth="1"/>
    <col min="4870" max="4870" width="10.33203125" style="535" customWidth="1"/>
    <col min="4871" max="4871" width="5.77734375" style="535" customWidth="1"/>
    <col min="4872" max="4872" width="10.33203125" style="535" customWidth="1"/>
    <col min="4873" max="4873" width="5.77734375" style="535" customWidth="1"/>
    <col min="4874" max="4874" width="11.77734375" style="535" customWidth="1"/>
    <col min="4875" max="4875" width="6.88671875" style="535" customWidth="1"/>
    <col min="4876" max="4876" width="10.6640625" style="535" customWidth="1"/>
    <col min="4877" max="4877" width="7" style="535" customWidth="1"/>
    <col min="4878" max="4878" width="13.33203125" style="535" customWidth="1"/>
    <col min="4879" max="4879" width="7.109375" style="535" customWidth="1"/>
    <col min="4880" max="4880" width="12.44140625" style="535" customWidth="1"/>
    <col min="4881" max="4881" width="7.77734375" style="535" customWidth="1"/>
    <col min="4882" max="4882" width="11.5546875" style="535" customWidth="1"/>
    <col min="4883" max="4883" width="7.109375" style="535" customWidth="1"/>
    <col min="4884" max="4884" width="9.109375" style="535" customWidth="1"/>
    <col min="4885" max="4885" width="5.33203125" style="535" customWidth="1"/>
    <col min="4886" max="4886" width="11.33203125" style="535" customWidth="1"/>
    <col min="4887" max="4887" width="8.33203125" style="535" customWidth="1"/>
    <col min="4888" max="4888" width="11.109375" style="535" customWidth="1"/>
    <col min="4889" max="4889" width="7.109375" style="535" customWidth="1"/>
    <col min="4890" max="4890" width="11.77734375" style="535" customWidth="1"/>
    <col min="4891" max="4891" width="6.88671875" style="535" customWidth="1"/>
    <col min="4892" max="4892" width="10.33203125" style="535" customWidth="1"/>
    <col min="4893" max="4893" width="5.33203125" style="535" customWidth="1"/>
    <col min="4894" max="4894" width="12.88671875" style="535" customWidth="1"/>
    <col min="4895" max="4895" width="5.77734375" style="535" customWidth="1"/>
    <col min="4896" max="4896" width="12.33203125" style="535" customWidth="1"/>
    <col min="4897" max="4897" width="5.77734375" style="535" customWidth="1"/>
    <col min="4898" max="4898" width="10" style="535" customWidth="1"/>
    <col min="4899" max="4899" width="12.33203125" style="535" bestFit="1" customWidth="1"/>
    <col min="4900" max="4900" width="11.109375" style="535" bestFit="1" customWidth="1"/>
    <col min="4901" max="4901" width="5.109375" style="535" customWidth="1"/>
    <col min="4902" max="4902" width="9" style="535" customWidth="1"/>
    <col min="4903" max="4903" width="11.109375" style="535" customWidth="1"/>
    <col min="4904" max="4904" width="4.44140625" style="535" bestFit="1" customWidth="1"/>
    <col min="4905" max="4905" width="10.77734375" style="535" customWidth="1"/>
    <col min="4906" max="4906" width="4.44140625" style="535" customWidth="1"/>
    <col min="4907" max="4907" width="11.109375" style="535" bestFit="1" customWidth="1"/>
    <col min="4908" max="4908" width="5.21875" style="535" customWidth="1"/>
    <col min="4909" max="4916" width="0" style="535" hidden="1" customWidth="1"/>
    <col min="4917" max="4917" width="11.5546875" style="535"/>
    <col min="4918" max="4919" width="0" style="535" hidden="1" customWidth="1"/>
    <col min="4920" max="5120" width="11.5546875" style="535"/>
    <col min="5121" max="5121" width="40.6640625" style="535" customWidth="1"/>
    <col min="5122" max="5122" width="10.33203125" style="535" customWidth="1"/>
    <col min="5123" max="5123" width="6.44140625" style="535" customWidth="1"/>
    <col min="5124" max="5124" width="10.33203125" style="535" customWidth="1"/>
    <col min="5125" max="5125" width="6.77734375" style="535" customWidth="1"/>
    <col min="5126" max="5126" width="10.33203125" style="535" customWidth="1"/>
    <col min="5127" max="5127" width="5.77734375" style="535" customWidth="1"/>
    <col min="5128" max="5128" width="10.33203125" style="535" customWidth="1"/>
    <col min="5129" max="5129" width="5.77734375" style="535" customWidth="1"/>
    <col min="5130" max="5130" width="11.77734375" style="535" customWidth="1"/>
    <col min="5131" max="5131" width="6.88671875" style="535" customWidth="1"/>
    <col min="5132" max="5132" width="10.6640625" style="535" customWidth="1"/>
    <col min="5133" max="5133" width="7" style="535" customWidth="1"/>
    <col min="5134" max="5134" width="13.33203125" style="535" customWidth="1"/>
    <col min="5135" max="5135" width="7.109375" style="535" customWidth="1"/>
    <col min="5136" max="5136" width="12.44140625" style="535" customWidth="1"/>
    <col min="5137" max="5137" width="7.77734375" style="535" customWidth="1"/>
    <col min="5138" max="5138" width="11.5546875" style="535" customWidth="1"/>
    <col min="5139" max="5139" width="7.109375" style="535" customWidth="1"/>
    <col min="5140" max="5140" width="9.109375" style="535" customWidth="1"/>
    <col min="5141" max="5141" width="5.33203125" style="535" customWidth="1"/>
    <col min="5142" max="5142" width="11.33203125" style="535" customWidth="1"/>
    <col min="5143" max="5143" width="8.33203125" style="535" customWidth="1"/>
    <col min="5144" max="5144" width="11.109375" style="535" customWidth="1"/>
    <col min="5145" max="5145" width="7.109375" style="535" customWidth="1"/>
    <col min="5146" max="5146" width="11.77734375" style="535" customWidth="1"/>
    <col min="5147" max="5147" width="6.88671875" style="535" customWidth="1"/>
    <col min="5148" max="5148" width="10.33203125" style="535" customWidth="1"/>
    <col min="5149" max="5149" width="5.33203125" style="535" customWidth="1"/>
    <col min="5150" max="5150" width="12.88671875" style="535" customWidth="1"/>
    <col min="5151" max="5151" width="5.77734375" style="535" customWidth="1"/>
    <col min="5152" max="5152" width="12.33203125" style="535" customWidth="1"/>
    <col min="5153" max="5153" width="5.77734375" style="535" customWidth="1"/>
    <col min="5154" max="5154" width="10" style="535" customWidth="1"/>
    <col min="5155" max="5155" width="12.33203125" style="535" bestFit="1" customWidth="1"/>
    <col min="5156" max="5156" width="11.109375" style="535" bestFit="1" customWidth="1"/>
    <col min="5157" max="5157" width="5.109375" style="535" customWidth="1"/>
    <col min="5158" max="5158" width="9" style="535" customWidth="1"/>
    <col min="5159" max="5159" width="11.109375" style="535" customWidth="1"/>
    <col min="5160" max="5160" width="4.44140625" style="535" bestFit="1" customWidth="1"/>
    <col min="5161" max="5161" width="10.77734375" style="535" customWidth="1"/>
    <col min="5162" max="5162" width="4.44140625" style="535" customWidth="1"/>
    <col min="5163" max="5163" width="11.109375" style="535" bestFit="1" customWidth="1"/>
    <col min="5164" max="5164" width="5.21875" style="535" customWidth="1"/>
    <col min="5165" max="5172" width="0" style="535" hidden="1" customWidth="1"/>
    <col min="5173" max="5173" width="11.5546875" style="535"/>
    <col min="5174" max="5175" width="0" style="535" hidden="1" customWidth="1"/>
    <col min="5176" max="5376" width="11.5546875" style="535"/>
    <col min="5377" max="5377" width="40.6640625" style="535" customWidth="1"/>
    <col min="5378" max="5378" width="10.33203125" style="535" customWidth="1"/>
    <col min="5379" max="5379" width="6.44140625" style="535" customWidth="1"/>
    <col min="5380" max="5380" width="10.33203125" style="535" customWidth="1"/>
    <col min="5381" max="5381" width="6.77734375" style="535" customWidth="1"/>
    <col min="5382" max="5382" width="10.33203125" style="535" customWidth="1"/>
    <col min="5383" max="5383" width="5.77734375" style="535" customWidth="1"/>
    <col min="5384" max="5384" width="10.33203125" style="535" customWidth="1"/>
    <col min="5385" max="5385" width="5.77734375" style="535" customWidth="1"/>
    <col min="5386" max="5386" width="11.77734375" style="535" customWidth="1"/>
    <col min="5387" max="5387" width="6.88671875" style="535" customWidth="1"/>
    <col min="5388" max="5388" width="10.6640625" style="535" customWidth="1"/>
    <col min="5389" max="5389" width="7" style="535" customWidth="1"/>
    <col min="5390" max="5390" width="13.33203125" style="535" customWidth="1"/>
    <col min="5391" max="5391" width="7.109375" style="535" customWidth="1"/>
    <col min="5392" max="5392" width="12.44140625" style="535" customWidth="1"/>
    <col min="5393" max="5393" width="7.77734375" style="535" customWidth="1"/>
    <col min="5394" max="5394" width="11.5546875" style="535" customWidth="1"/>
    <col min="5395" max="5395" width="7.109375" style="535" customWidth="1"/>
    <col min="5396" max="5396" width="9.109375" style="535" customWidth="1"/>
    <col min="5397" max="5397" width="5.33203125" style="535" customWidth="1"/>
    <col min="5398" max="5398" width="11.33203125" style="535" customWidth="1"/>
    <col min="5399" max="5399" width="8.33203125" style="535" customWidth="1"/>
    <col min="5400" max="5400" width="11.109375" style="535" customWidth="1"/>
    <col min="5401" max="5401" width="7.109375" style="535" customWidth="1"/>
    <col min="5402" max="5402" width="11.77734375" style="535" customWidth="1"/>
    <col min="5403" max="5403" width="6.88671875" style="535" customWidth="1"/>
    <col min="5404" max="5404" width="10.33203125" style="535" customWidth="1"/>
    <col min="5405" max="5405" width="5.33203125" style="535" customWidth="1"/>
    <col min="5406" max="5406" width="12.88671875" style="535" customWidth="1"/>
    <col min="5407" max="5407" width="5.77734375" style="535" customWidth="1"/>
    <col min="5408" max="5408" width="12.33203125" style="535" customWidth="1"/>
    <col min="5409" max="5409" width="5.77734375" style="535" customWidth="1"/>
    <col min="5410" max="5410" width="10" style="535" customWidth="1"/>
    <col min="5411" max="5411" width="12.33203125" style="535" bestFit="1" customWidth="1"/>
    <col min="5412" max="5412" width="11.109375" style="535" bestFit="1" customWidth="1"/>
    <col min="5413" max="5413" width="5.109375" style="535" customWidth="1"/>
    <col min="5414" max="5414" width="9" style="535" customWidth="1"/>
    <col min="5415" max="5415" width="11.109375" style="535" customWidth="1"/>
    <col min="5416" max="5416" width="4.44140625" style="535" bestFit="1" customWidth="1"/>
    <col min="5417" max="5417" width="10.77734375" style="535" customWidth="1"/>
    <col min="5418" max="5418" width="4.44140625" style="535" customWidth="1"/>
    <col min="5419" max="5419" width="11.109375" style="535" bestFit="1" customWidth="1"/>
    <col min="5420" max="5420" width="5.21875" style="535" customWidth="1"/>
    <col min="5421" max="5428" width="0" style="535" hidden="1" customWidth="1"/>
    <col min="5429" max="5429" width="11.5546875" style="535"/>
    <col min="5430" max="5431" width="0" style="535" hidden="1" customWidth="1"/>
    <col min="5432" max="5632" width="11.5546875" style="535"/>
    <col min="5633" max="5633" width="40.6640625" style="535" customWidth="1"/>
    <col min="5634" max="5634" width="10.33203125" style="535" customWidth="1"/>
    <col min="5635" max="5635" width="6.44140625" style="535" customWidth="1"/>
    <col min="5636" max="5636" width="10.33203125" style="535" customWidth="1"/>
    <col min="5637" max="5637" width="6.77734375" style="535" customWidth="1"/>
    <col min="5638" max="5638" width="10.33203125" style="535" customWidth="1"/>
    <col min="5639" max="5639" width="5.77734375" style="535" customWidth="1"/>
    <col min="5640" max="5640" width="10.33203125" style="535" customWidth="1"/>
    <col min="5641" max="5641" width="5.77734375" style="535" customWidth="1"/>
    <col min="5642" max="5642" width="11.77734375" style="535" customWidth="1"/>
    <col min="5643" max="5643" width="6.88671875" style="535" customWidth="1"/>
    <col min="5644" max="5644" width="10.6640625" style="535" customWidth="1"/>
    <col min="5645" max="5645" width="7" style="535" customWidth="1"/>
    <col min="5646" max="5646" width="13.33203125" style="535" customWidth="1"/>
    <col min="5647" max="5647" width="7.109375" style="535" customWidth="1"/>
    <col min="5648" max="5648" width="12.44140625" style="535" customWidth="1"/>
    <col min="5649" max="5649" width="7.77734375" style="535" customWidth="1"/>
    <col min="5650" max="5650" width="11.5546875" style="535" customWidth="1"/>
    <col min="5651" max="5651" width="7.109375" style="535" customWidth="1"/>
    <col min="5652" max="5652" width="9.109375" style="535" customWidth="1"/>
    <col min="5653" max="5653" width="5.33203125" style="535" customWidth="1"/>
    <col min="5654" max="5654" width="11.33203125" style="535" customWidth="1"/>
    <col min="5655" max="5655" width="8.33203125" style="535" customWidth="1"/>
    <col min="5656" max="5656" width="11.109375" style="535" customWidth="1"/>
    <col min="5657" max="5657" width="7.109375" style="535" customWidth="1"/>
    <col min="5658" max="5658" width="11.77734375" style="535" customWidth="1"/>
    <col min="5659" max="5659" width="6.88671875" style="535" customWidth="1"/>
    <col min="5660" max="5660" width="10.33203125" style="535" customWidth="1"/>
    <col min="5661" max="5661" width="5.33203125" style="535" customWidth="1"/>
    <col min="5662" max="5662" width="12.88671875" style="535" customWidth="1"/>
    <col min="5663" max="5663" width="5.77734375" style="535" customWidth="1"/>
    <col min="5664" max="5664" width="12.33203125" style="535" customWidth="1"/>
    <col min="5665" max="5665" width="5.77734375" style="535" customWidth="1"/>
    <col min="5666" max="5666" width="10" style="535" customWidth="1"/>
    <col min="5667" max="5667" width="12.33203125" style="535" bestFit="1" customWidth="1"/>
    <col min="5668" max="5668" width="11.109375" style="535" bestFit="1" customWidth="1"/>
    <col min="5669" max="5669" width="5.109375" style="535" customWidth="1"/>
    <col min="5670" max="5670" width="9" style="535" customWidth="1"/>
    <col min="5671" max="5671" width="11.109375" style="535" customWidth="1"/>
    <col min="5672" max="5672" width="4.44140625" style="535" bestFit="1" customWidth="1"/>
    <col min="5673" max="5673" width="10.77734375" style="535" customWidth="1"/>
    <col min="5674" max="5674" width="4.44140625" style="535" customWidth="1"/>
    <col min="5675" max="5675" width="11.109375" style="535" bestFit="1" customWidth="1"/>
    <col min="5676" max="5676" width="5.21875" style="535" customWidth="1"/>
    <col min="5677" max="5684" width="0" style="535" hidden="1" customWidth="1"/>
    <col min="5685" max="5685" width="11.5546875" style="535"/>
    <col min="5686" max="5687" width="0" style="535" hidden="1" customWidth="1"/>
    <col min="5688" max="5888" width="11.5546875" style="535"/>
    <col min="5889" max="5889" width="40.6640625" style="535" customWidth="1"/>
    <col min="5890" max="5890" width="10.33203125" style="535" customWidth="1"/>
    <col min="5891" max="5891" width="6.44140625" style="535" customWidth="1"/>
    <col min="5892" max="5892" width="10.33203125" style="535" customWidth="1"/>
    <col min="5893" max="5893" width="6.77734375" style="535" customWidth="1"/>
    <col min="5894" max="5894" width="10.33203125" style="535" customWidth="1"/>
    <col min="5895" max="5895" width="5.77734375" style="535" customWidth="1"/>
    <col min="5896" max="5896" width="10.33203125" style="535" customWidth="1"/>
    <col min="5897" max="5897" width="5.77734375" style="535" customWidth="1"/>
    <col min="5898" max="5898" width="11.77734375" style="535" customWidth="1"/>
    <col min="5899" max="5899" width="6.88671875" style="535" customWidth="1"/>
    <col min="5900" max="5900" width="10.6640625" style="535" customWidth="1"/>
    <col min="5901" max="5901" width="7" style="535" customWidth="1"/>
    <col min="5902" max="5902" width="13.33203125" style="535" customWidth="1"/>
    <col min="5903" max="5903" width="7.109375" style="535" customWidth="1"/>
    <col min="5904" max="5904" width="12.44140625" style="535" customWidth="1"/>
    <col min="5905" max="5905" width="7.77734375" style="535" customWidth="1"/>
    <col min="5906" max="5906" width="11.5546875" style="535" customWidth="1"/>
    <col min="5907" max="5907" width="7.109375" style="535" customWidth="1"/>
    <col min="5908" max="5908" width="9.109375" style="535" customWidth="1"/>
    <col min="5909" max="5909" width="5.33203125" style="535" customWidth="1"/>
    <col min="5910" max="5910" width="11.33203125" style="535" customWidth="1"/>
    <col min="5911" max="5911" width="8.33203125" style="535" customWidth="1"/>
    <col min="5912" max="5912" width="11.109375" style="535" customWidth="1"/>
    <col min="5913" max="5913" width="7.109375" style="535" customWidth="1"/>
    <col min="5914" max="5914" width="11.77734375" style="535" customWidth="1"/>
    <col min="5915" max="5915" width="6.88671875" style="535" customWidth="1"/>
    <col min="5916" max="5916" width="10.33203125" style="535" customWidth="1"/>
    <col min="5917" max="5917" width="5.33203125" style="535" customWidth="1"/>
    <col min="5918" max="5918" width="12.88671875" style="535" customWidth="1"/>
    <col min="5919" max="5919" width="5.77734375" style="535" customWidth="1"/>
    <col min="5920" max="5920" width="12.33203125" style="535" customWidth="1"/>
    <col min="5921" max="5921" width="5.77734375" style="535" customWidth="1"/>
    <col min="5922" max="5922" width="10" style="535" customWidth="1"/>
    <col min="5923" max="5923" width="12.33203125" style="535" bestFit="1" customWidth="1"/>
    <col min="5924" max="5924" width="11.109375" style="535" bestFit="1" customWidth="1"/>
    <col min="5925" max="5925" width="5.109375" style="535" customWidth="1"/>
    <col min="5926" max="5926" width="9" style="535" customWidth="1"/>
    <col min="5927" max="5927" width="11.109375" style="535" customWidth="1"/>
    <col min="5928" max="5928" width="4.44140625" style="535" bestFit="1" customWidth="1"/>
    <col min="5929" max="5929" width="10.77734375" style="535" customWidth="1"/>
    <col min="5930" max="5930" width="4.44140625" style="535" customWidth="1"/>
    <col min="5931" max="5931" width="11.109375" style="535" bestFit="1" customWidth="1"/>
    <col min="5932" max="5932" width="5.21875" style="535" customWidth="1"/>
    <col min="5933" max="5940" width="0" style="535" hidden="1" customWidth="1"/>
    <col min="5941" max="5941" width="11.5546875" style="535"/>
    <col min="5942" max="5943" width="0" style="535" hidden="1" customWidth="1"/>
    <col min="5944" max="6144" width="11.5546875" style="535"/>
    <col min="6145" max="6145" width="40.6640625" style="535" customWidth="1"/>
    <col min="6146" max="6146" width="10.33203125" style="535" customWidth="1"/>
    <col min="6147" max="6147" width="6.44140625" style="535" customWidth="1"/>
    <col min="6148" max="6148" width="10.33203125" style="535" customWidth="1"/>
    <col min="6149" max="6149" width="6.77734375" style="535" customWidth="1"/>
    <col min="6150" max="6150" width="10.33203125" style="535" customWidth="1"/>
    <col min="6151" max="6151" width="5.77734375" style="535" customWidth="1"/>
    <col min="6152" max="6152" width="10.33203125" style="535" customWidth="1"/>
    <col min="6153" max="6153" width="5.77734375" style="535" customWidth="1"/>
    <col min="6154" max="6154" width="11.77734375" style="535" customWidth="1"/>
    <col min="6155" max="6155" width="6.88671875" style="535" customWidth="1"/>
    <col min="6156" max="6156" width="10.6640625" style="535" customWidth="1"/>
    <col min="6157" max="6157" width="7" style="535" customWidth="1"/>
    <col min="6158" max="6158" width="13.33203125" style="535" customWidth="1"/>
    <col min="6159" max="6159" width="7.109375" style="535" customWidth="1"/>
    <col min="6160" max="6160" width="12.44140625" style="535" customWidth="1"/>
    <col min="6161" max="6161" width="7.77734375" style="535" customWidth="1"/>
    <col min="6162" max="6162" width="11.5546875" style="535" customWidth="1"/>
    <col min="6163" max="6163" width="7.109375" style="535" customWidth="1"/>
    <col min="6164" max="6164" width="9.109375" style="535" customWidth="1"/>
    <col min="6165" max="6165" width="5.33203125" style="535" customWidth="1"/>
    <col min="6166" max="6166" width="11.33203125" style="535" customWidth="1"/>
    <col min="6167" max="6167" width="8.33203125" style="535" customWidth="1"/>
    <col min="6168" max="6168" width="11.109375" style="535" customWidth="1"/>
    <col min="6169" max="6169" width="7.109375" style="535" customWidth="1"/>
    <col min="6170" max="6170" width="11.77734375" style="535" customWidth="1"/>
    <col min="6171" max="6171" width="6.88671875" style="535" customWidth="1"/>
    <col min="6172" max="6172" width="10.33203125" style="535" customWidth="1"/>
    <col min="6173" max="6173" width="5.33203125" style="535" customWidth="1"/>
    <col min="6174" max="6174" width="12.88671875" style="535" customWidth="1"/>
    <col min="6175" max="6175" width="5.77734375" style="535" customWidth="1"/>
    <col min="6176" max="6176" width="12.33203125" style="535" customWidth="1"/>
    <col min="6177" max="6177" width="5.77734375" style="535" customWidth="1"/>
    <col min="6178" max="6178" width="10" style="535" customWidth="1"/>
    <col min="6179" max="6179" width="12.33203125" style="535" bestFit="1" customWidth="1"/>
    <col min="6180" max="6180" width="11.109375" style="535" bestFit="1" customWidth="1"/>
    <col min="6181" max="6181" width="5.109375" style="535" customWidth="1"/>
    <col min="6182" max="6182" width="9" style="535" customWidth="1"/>
    <col min="6183" max="6183" width="11.109375" style="535" customWidth="1"/>
    <col min="6184" max="6184" width="4.44140625" style="535" bestFit="1" customWidth="1"/>
    <col min="6185" max="6185" width="10.77734375" style="535" customWidth="1"/>
    <col min="6186" max="6186" width="4.44140625" style="535" customWidth="1"/>
    <col min="6187" max="6187" width="11.109375" style="535" bestFit="1" customWidth="1"/>
    <col min="6188" max="6188" width="5.21875" style="535" customWidth="1"/>
    <col min="6189" max="6196" width="0" style="535" hidden="1" customWidth="1"/>
    <col min="6197" max="6197" width="11.5546875" style="535"/>
    <col min="6198" max="6199" width="0" style="535" hidden="1" customWidth="1"/>
    <col min="6200" max="6400" width="11.5546875" style="535"/>
    <col min="6401" max="6401" width="40.6640625" style="535" customWidth="1"/>
    <col min="6402" max="6402" width="10.33203125" style="535" customWidth="1"/>
    <col min="6403" max="6403" width="6.44140625" style="535" customWidth="1"/>
    <col min="6404" max="6404" width="10.33203125" style="535" customWidth="1"/>
    <col min="6405" max="6405" width="6.77734375" style="535" customWidth="1"/>
    <col min="6406" max="6406" width="10.33203125" style="535" customWidth="1"/>
    <col min="6407" max="6407" width="5.77734375" style="535" customWidth="1"/>
    <col min="6408" max="6408" width="10.33203125" style="535" customWidth="1"/>
    <col min="6409" max="6409" width="5.77734375" style="535" customWidth="1"/>
    <col min="6410" max="6410" width="11.77734375" style="535" customWidth="1"/>
    <col min="6411" max="6411" width="6.88671875" style="535" customWidth="1"/>
    <col min="6412" max="6412" width="10.6640625" style="535" customWidth="1"/>
    <col min="6413" max="6413" width="7" style="535" customWidth="1"/>
    <col min="6414" max="6414" width="13.33203125" style="535" customWidth="1"/>
    <col min="6415" max="6415" width="7.109375" style="535" customWidth="1"/>
    <col min="6416" max="6416" width="12.44140625" style="535" customWidth="1"/>
    <col min="6417" max="6417" width="7.77734375" style="535" customWidth="1"/>
    <col min="6418" max="6418" width="11.5546875" style="535" customWidth="1"/>
    <col min="6419" max="6419" width="7.109375" style="535" customWidth="1"/>
    <col min="6420" max="6420" width="9.109375" style="535" customWidth="1"/>
    <col min="6421" max="6421" width="5.33203125" style="535" customWidth="1"/>
    <col min="6422" max="6422" width="11.33203125" style="535" customWidth="1"/>
    <col min="6423" max="6423" width="8.33203125" style="535" customWidth="1"/>
    <col min="6424" max="6424" width="11.109375" style="535" customWidth="1"/>
    <col min="6425" max="6425" width="7.109375" style="535" customWidth="1"/>
    <col min="6426" max="6426" width="11.77734375" style="535" customWidth="1"/>
    <col min="6427" max="6427" width="6.88671875" style="535" customWidth="1"/>
    <col min="6428" max="6428" width="10.33203125" style="535" customWidth="1"/>
    <col min="6429" max="6429" width="5.33203125" style="535" customWidth="1"/>
    <col min="6430" max="6430" width="12.88671875" style="535" customWidth="1"/>
    <col min="6431" max="6431" width="5.77734375" style="535" customWidth="1"/>
    <col min="6432" max="6432" width="12.33203125" style="535" customWidth="1"/>
    <col min="6433" max="6433" width="5.77734375" style="535" customWidth="1"/>
    <col min="6434" max="6434" width="10" style="535" customWidth="1"/>
    <col min="6435" max="6435" width="12.33203125" style="535" bestFit="1" customWidth="1"/>
    <col min="6436" max="6436" width="11.109375" style="535" bestFit="1" customWidth="1"/>
    <col min="6437" max="6437" width="5.109375" style="535" customWidth="1"/>
    <col min="6438" max="6438" width="9" style="535" customWidth="1"/>
    <col min="6439" max="6439" width="11.109375" style="535" customWidth="1"/>
    <col min="6440" max="6440" width="4.44140625" style="535" bestFit="1" customWidth="1"/>
    <col min="6441" max="6441" width="10.77734375" style="535" customWidth="1"/>
    <col min="6442" max="6442" width="4.44140625" style="535" customWidth="1"/>
    <col min="6443" max="6443" width="11.109375" style="535" bestFit="1" customWidth="1"/>
    <col min="6444" max="6444" width="5.21875" style="535" customWidth="1"/>
    <col min="6445" max="6452" width="0" style="535" hidden="1" customWidth="1"/>
    <col min="6453" max="6453" width="11.5546875" style="535"/>
    <col min="6454" max="6455" width="0" style="535" hidden="1" customWidth="1"/>
    <col min="6456" max="6656" width="11.5546875" style="535"/>
    <col min="6657" max="6657" width="40.6640625" style="535" customWidth="1"/>
    <col min="6658" max="6658" width="10.33203125" style="535" customWidth="1"/>
    <col min="6659" max="6659" width="6.44140625" style="535" customWidth="1"/>
    <col min="6660" max="6660" width="10.33203125" style="535" customWidth="1"/>
    <col min="6661" max="6661" width="6.77734375" style="535" customWidth="1"/>
    <col min="6662" max="6662" width="10.33203125" style="535" customWidth="1"/>
    <col min="6663" max="6663" width="5.77734375" style="535" customWidth="1"/>
    <col min="6664" max="6664" width="10.33203125" style="535" customWidth="1"/>
    <col min="6665" max="6665" width="5.77734375" style="535" customWidth="1"/>
    <col min="6666" max="6666" width="11.77734375" style="535" customWidth="1"/>
    <col min="6667" max="6667" width="6.88671875" style="535" customWidth="1"/>
    <col min="6668" max="6668" width="10.6640625" style="535" customWidth="1"/>
    <col min="6669" max="6669" width="7" style="535" customWidth="1"/>
    <col min="6670" max="6670" width="13.33203125" style="535" customWidth="1"/>
    <col min="6671" max="6671" width="7.109375" style="535" customWidth="1"/>
    <col min="6672" max="6672" width="12.44140625" style="535" customWidth="1"/>
    <col min="6673" max="6673" width="7.77734375" style="535" customWidth="1"/>
    <col min="6674" max="6674" width="11.5546875" style="535" customWidth="1"/>
    <col min="6675" max="6675" width="7.109375" style="535" customWidth="1"/>
    <col min="6676" max="6676" width="9.109375" style="535" customWidth="1"/>
    <col min="6677" max="6677" width="5.33203125" style="535" customWidth="1"/>
    <col min="6678" max="6678" width="11.33203125" style="535" customWidth="1"/>
    <col min="6679" max="6679" width="8.33203125" style="535" customWidth="1"/>
    <col min="6680" max="6680" width="11.109375" style="535" customWidth="1"/>
    <col min="6681" max="6681" width="7.109375" style="535" customWidth="1"/>
    <col min="6682" max="6682" width="11.77734375" style="535" customWidth="1"/>
    <col min="6683" max="6683" width="6.88671875" style="535" customWidth="1"/>
    <col min="6684" max="6684" width="10.33203125" style="535" customWidth="1"/>
    <col min="6685" max="6685" width="5.33203125" style="535" customWidth="1"/>
    <col min="6686" max="6686" width="12.88671875" style="535" customWidth="1"/>
    <col min="6687" max="6687" width="5.77734375" style="535" customWidth="1"/>
    <col min="6688" max="6688" width="12.33203125" style="535" customWidth="1"/>
    <col min="6689" max="6689" width="5.77734375" style="535" customWidth="1"/>
    <col min="6690" max="6690" width="10" style="535" customWidth="1"/>
    <col min="6691" max="6691" width="12.33203125" style="535" bestFit="1" customWidth="1"/>
    <col min="6692" max="6692" width="11.109375" style="535" bestFit="1" customWidth="1"/>
    <col min="6693" max="6693" width="5.109375" style="535" customWidth="1"/>
    <col min="6694" max="6694" width="9" style="535" customWidth="1"/>
    <col min="6695" max="6695" width="11.109375" style="535" customWidth="1"/>
    <col min="6696" max="6696" width="4.44140625" style="535" bestFit="1" customWidth="1"/>
    <col min="6697" max="6697" width="10.77734375" style="535" customWidth="1"/>
    <col min="6698" max="6698" width="4.44140625" style="535" customWidth="1"/>
    <col min="6699" max="6699" width="11.109375" style="535" bestFit="1" customWidth="1"/>
    <col min="6700" max="6700" width="5.21875" style="535" customWidth="1"/>
    <col min="6701" max="6708" width="0" style="535" hidden="1" customWidth="1"/>
    <col min="6709" max="6709" width="11.5546875" style="535"/>
    <col min="6710" max="6711" width="0" style="535" hidden="1" customWidth="1"/>
    <col min="6712" max="6912" width="11.5546875" style="535"/>
    <col min="6913" max="6913" width="40.6640625" style="535" customWidth="1"/>
    <col min="6914" max="6914" width="10.33203125" style="535" customWidth="1"/>
    <col min="6915" max="6915" width="6.44140625" style="535" customWidth="1"/>
    <col min="6916" max="6916" width="10.33203125" style="535" customWidth="1"/>
    <col min="6917" max="6917" width="6.77734375" style="535" customWidth="1"/>
    <col min="6918" max="6918" width="10.33203125" style="535" customWidth="1"/>
    <col min="6919" max="6919" width="5.77734375" style="535" customWidth="1"/>
    <col min="6920" max="6920" width="10.33203125" style="535" customWidth="1"/>
    <col min="6921" max="6921" width="5.77734375" style="535" customWidth="1"/>
    <col min="6922" max="6922" width="11.77734375" style="535" customWidth="1"/>
    <col min="6923" max="6923" width="6.88671875" style="535" customWidth="1"/>
    <col min="6924" max="6924" width="10.6640625" style="535" customWidth="1"/>
    <col min="6925" max="6925" width="7" style="535" customWidth="1"/>
    <col min="6926" max="6926" width="13.33203125" style="535" customWidth="1"/>
    <col min="6927" max="6927" width="7.109375" style="535" customWidth="1"/>
    <col min="6928" max="6928" width="12.44140625" style="535" customWidth="1"/>
    <col min="6929" max="6929" width="7.77734375" style="535" customWidth="1"/>
    <col min="6930" max="6930" width="11.5546875" style="535" customWidth="1"/>
    <col min="6931" max="6931" width="7.109375" style="535" customWidth="1"/>
    <col min="6932" max="6932" width="9.109375" style="535" customWidth="1"/>
    <col min="6933" max="6933" width="5.33203125" style="535" customWidth="1"/>
    <col min="6934" max="6934" width="11.33203125" style="535" customWidth="1"/>
    <col min="6935" max="6935" width="8.33203125" style="535" customWidth="1"/>
    <col min="6936" max="6936" width="11.109375" style="535" customWidth="1"/>
    <col min="6937" max="6937" width="7.109375" style="535" customWidth="1"/>
    <col min="6938" max="6938" width="11.77734375" style="535" customWidth="1"/>
    <col min="6939" max="6939" width="6.88671875" style="535" customWidth="1"/>
    <col min="6940" max="6940" width="10.33203125" style="535" customWidth="1"/>
    <col min="6941" max="6941" width="5.33203125" style="535" customWidth="1"/>
    <col min="6942" max="6942" width="12.88671875" style="535" customWidth="1"/>
    <col min="6943" max="6943" width="5.77734375" style="535" customWidth="1"/>
    <col min="6944" max="6944" width="12.33203125" style="535" customWidth="1"/>
    <col min="6945" max="6945" width="5.77734375" style="535" customWidth="1"/>
    <col min="6946" max="6946" width="10" style="535" customWidth="1"/>
    <col min="6947" max="6947" width="12.33203125" style="535" bestFit="1" customWidth="1"/>
    <col min="6948" max="6948" width="11.109375" style="535" bestFit="1" customWidth="1"/>
    <col min="6949" max="6949" width="5.109375" style="535" customWidth="1"/>
    <col min="6950" max="6950" width="9" style="535" customWidth="1"/>
    <col min="6951" max="6951" width="11.109375" style="535" customWidth="1"/>
    <col min="6952" max="6952" width="4.44140625" style="535" bestFit="1" customWidth="1"/>
    <col min="6953" max="6953" width="10.77734375" style="535" customWidth="1"/>
    <col min="6954" max="6954" width="4.44140625" style="535" customWidth="1"/>
    <col min="6955" max="6955" width="11.109375" style="535" bestFit="1" customWidth="1"/>
    <col min="6956" max="6956" width="5.21875" style="535" customWidth="1"/>
    <col min="6957" max="6964" width="0" style="535" hidden="1" customWidth="1"/>
    <col min="6965" max="6965" width="11.5546875" style="535"/>
    <col min="6966" max="6967" width="0" style="535" hidden="1" customWidth="1"/>
    <col min="6968" max="7168" width="11.5546875" style="535"/>
    <col min="7169" max="7169" width="40.6640625" style="535" customWidth="1"/>
    <col min="7170" max="7170" width="10.33203125" style="535" customWidth="1"/>
    <col min="7171" max="7171" width="6.44140625" style="535" customWidth="1"/>
    <col min="7172" max="7172" width="10.33203125" style="535" customWidth="1"/>
    <col min="7173" max="7173" width="6.77734375" style="535" customWidth="1"/>
    <col min="7174" max="7174" width="10.33203125" style="535" customWidth="1"/>
    <col min="7175" max="7175" width="5.77734375" style="535" customWidth="1"/>
    <col min="7176" max="7176" width="10.33203125" style="535" customWidth="1"/>
    <col min="7177" max="7177" width="5.77734375" style="535" customWidth="1"/>
    <col min="7178" max="7178" width="11.77734375" style="535" customWidth="1"/>
    <col min="7179" max="7179" width="6.88671875" style="535" customWidth="1"/>
    <col min="7180" max="7180" width="10.6640625" style="535" customWidth="1"/>
    <col min="7181" max="7181" width="7" style="535" customWidth="1"/>
    <col min="7182" max="7182" width="13.33203125" style="535" customWidth="1"/>
    <col min="7183" max="7183" width="7.109375" style="535" customWidth="1"/>
    <col min="7184" max="7184" width="12.44140625" style="535" customWidth="1"/>
    <col min="7185" max="7185" width="7.77734375" style="535" customWidth="1"/>
    <col min="7186" max="7186" width="11.5546875" style="535" customWidth="1"/>
    <col min="7187" max="7187" width="7.109375" style="535" customWidth="1"/>
    <col min="7188" max="7188" width="9.109375" style="535" customWidth="1"/>
    <col min="7189" max="7189" width="5.33203125" style="535" customWidth="1"/>
    <col min="7190" max="7190" width="11.33203125" style="535" customWidth="1"/>
    <col min="7191" max="7191" width="8.33203125" style="535" customWidth="1"/>
    <col min="7192" max="7192" width="11.109375" style="535" customWidth="1"/>
    <col min="7193" max="7193" width="7.109375" style="535" customWidth="1"/>
    <col min="7194" max="7194" width="11.77734375" style="535" customWidth="1"/>
    <col min="7195" max="7195" width="6.88671875" style="535" customWidth="1"/>
    <col min="7196" max="7196" width="10.33203125" style="535" customWidth="1"/>
    <col min="7197" max="7197" width="5.33203125" style="535" customWidth="1"/>
    <col min="7198" max="7198" width="12.88671875" style="535" customWidth="1"/>
    <col min="7199" max="7199" width="5.77734375" style="535" customWidth="1"/>
    <col min="7200" max="7200" width="12.33203125" style="535" customWidth="1"/>
    <col min="7201" max="7201" width="5.77734375" style="535" customWidth="1"/>
    <col min="7202" max="7202" width="10" style="535" customWidth="1"/>
    <col min="7203" max="7203" width="12.33203125" style="535" bestFit="1" customWidth="1"/>
    <col min="7204" max="7204" width="11.109375" style="535" bestFit="1" customWidth="1"/>
    <col min="7205" max="7205" width="5.109375" style="535" customWidth="1"/>
    <col min="7206" max="7206" width="9" style="535" customWidth="1"/>
    <col min="7207" max="7207" width="11.109375" style="535" customWidth="1"/>
    <col min="7208" max="7208" width="4.44140625" style="535" bestFit="1" customWidth="1"/>
    <col min="7209" max="7209" width="10.77734375" style="535" customWidth="1"/>
    <col min="7210" max="7210" width="4.44140625" style="535" customWidth="1"/>
    <col min="7211" max="7211" width="11.109375" style="535" bestFit="1" customWidth="1"/>
    <col min="7212" max="7212" width="5.21875" style="535" customWidth="1"/>
    <col min="7213" max="7220" width="0" style="535" hidden="1" customWidth="1"/>
    <col min="7221" max="7221" width="11.5546875" style="535"/>
    <col min="7222" max="7223" width="0" style="535" hidden="1" customWidth="1"/>
    <col min="7224" max="7424" width="11.5546875" style="535"/>
    <col min="7425" max="7425" width="40.6640625" style="535" customWidth="1"/>
    <col min="7426" max="7426" width="10.33203125" style="535" customWidth="1"/>
    <col min="7427" max="7427" width="6.44140625" style="535" customWidth="1"/>
    <col min="7428" max="7428" width="10.33203125" style="535" customWidth="1"/>
    <col min="7429" max="7429" width="6.77734375" style="535" customWidth="1"/>
    <col min="7430" max="7430" width="10.33203125" style="535" customWidth="1"/>
    <col min="7431" max="7431" width="5.77734375" style="535" customWidth="1"/>
    <col min="7432" max="7432" width="10.33203125" style="535" customWidth="1"/>
    <col min="7433" max="7433" width="5.77734375" style="535" customWidth="1"/>
    <col min="7434" max="7434" width="11.77734375" style="535" customWidth="1"/>
    <col min="7435" max="7435" width="6.88671875" style="535" customWidth="1"/>
    <col min="7436" max="7436" width="10.6640625" style="535" customWidth="1"/>
    <col min="7437" max="7437" width="7" style="535" customWidth="1"/>
    <col min="7438" max="7438" width="13.33203125" style="535" customWidth="1"/>
    <col min="7439" max="7439" width="7.109375" style="535" customWidth="1"/>
    <col min="7440" max="7440" width="12.44140625" style="535" customWidth="1"/>
    <col min="7441" max="7441" width="7.77734375" style="535" customWidth="1"/>
    <col min="7442" max="7442" width="11.5546875" style="535" customWidth="1"/>
    <col min="7443" max="7443" width="7.109375" style="535" customWidth="1"/>
    <col min="7444" max="7444" width="9.109375" style="535" customWidth="1"/>
    <col min="7445" max="7445" width="5.33203125" style="535" customWidth="1"/>
    <col min="7446" max="7446" width="11.33203125" style="535" customWidth="1"/>
    <col min="7447" max="7447" width="8.33203125" style="535" customWidth="1"/>
    <col min="7448" max="7448" width="11.109375" style="535" customWidth="1"/>
    <col min="7449" max="7449" width="7.109375" style="535" customWidth="1"/>
    <col min="7450" max="7450" width="11.77734375" style="535" customWidth="1"/>
    <col min="7451" max="7451" width="6.88671875" style="535" customWidth="1"/>
    <col min="7452" max="7452" width="10.33203125" style="535" customWidth="1"/>
    <col min="7453" max="7453" width="5.33203125" style="535" customWidth="1"/>
    <col min="7454" max="7454" width="12.88671875" style="535" customWidth="1"/>
    <col min="7455" max="7455" width="5.77734375" style="535" customWidth="1"/>
    <col min="7456" max="7456" width="12.33203125" style="535" customWidth="1"/>
    <col min="7457" max="7457" width="5.77734375" style="535" customWidth="1"/>
    <col min="7458" max="7458" width="10" style="535" customWidth="1"/>
    <col min="7459" max="7459" width="12.33203125" style="535" bestFit="1" customWidth="1"/>
    <col min="7460" max="7460" width="11.109375" style="535" bestFit="1" customWidth="1"/>
    <col min="7461" max="7461" width="5.109375" style="535" customWidth="1"/>
    <col min="7462" max="7462" width="9" style="535" customWidth="1"/>
    <col min="7463" max="7463" width="11.109375" style="535" customWidth="1"/>
    <col min="7464" max="7464" width="4.44140625" style="535" bestFit="1" customWidth="1"/>
    <col min="7465" max="7465" width="10.77734375" style="535" customWidth="1"/>
    <col min="7466" max="7466" width="4.44140625" style="535" customWidth="1"/>
    <col min="7467" max="7467" width="11.109375" style="535" bestFit="1" customWidth="1"/>
    <col min="7468" max="7468" width="5.21875" style="535" customWidth="1"/>
    <col min="7469" max="7476" width="0" style="535" hidden="1" customWidth="1"/>
    <col min="7477" max="7477" width="11.5546875" style="535"/>
    <col min="7478" max="7479" width="0" style="535" hidden="1" customWidth="1"/>
    <col min="7480" max="7680" width="11.5546875" style="535"/>
    <col min="7681" max="7681" width="40.6640625" style="535" customWidth="1"/>
    <col min="7682" max="7682" width="10.33203125" style="535" customWidth="1"/>
    <col min="7683" max="7683" width="6.44140625" style="535" customWidth="1"/>
    <col min="7684" max="7684" width="10.33203125" style="535" customWidth="1"/>
    <col min="7685" max="7685" width="6.77734375" style="535" customWidth="1"/>
    <col min="7686" max="7686" width="10.33203125" style="535" customWidth="1"/>
    <col min="7687" max="7687" width="5.77734375" style="535" customWidth="1"/>
    <col min="7688" max="7688" width="10.33203125" style="535" customWidth="1"/>
    <col min="7689" max="7689" width="5.77734375" style="535" customWidth="1"/>
    <col min="7690" max="7690" width="11.77734375" style="535" customWidth="1"/>
    <col min="7691" max="7691" width="6.88671875" style="535" customWidth="1"/>
    <col min="7692" max="7692" width="10.6640625" style="535" customWidth="1"/>
    <col min="7693" max="7693" width="7" style="535" customWidth="1"/>
    <col min="7694" max="7694" width="13.33203125" style="535" customWidth="1"/>
    <col min="7695" max="7695" width="7.109375" style="535" customWidth="1"/>
    <col min="7696" max="7696" width="12.44140625" style="535" customWidth="1"/>
    <col min="7697" max="7697" width="7.77734375" style="535" customWidth="1"/>
    <col min="7698" max="7698" width="11.5546875" style="535" customWidth="1"/>
    <col min="7699" max="7699" width="7.109375" style="535" customWidth="1"/>
    <col min="7700" max="7700" width="9.109375" style="535" customWidth="1"/>
    <col min="7701" max="7701" width="5.33203125" style="535" customWidth="1"/>
    <col min="7702" max="7702" width="11.33203125" style="535" customWidth="1"/>
    <col min="7703" max="7703" width="8.33203125" style="535" customWidth="1"/>
    <col min="7704" max="7704" width="11.109375" style="535" customWidth="1"/>
    <col min="7705" max="7705" width="7.109375" style="535" customWidth="1"/>
    <col min="7706" max="7706" width="11.77734375" style="535" customWidth="1"/>
    <col min="7707" max="7707" width="6.88671875" style="535" customWidth="1"/>
    <col min="7708" max="7708" width="10.33203125" style="535" customWidth="1"/>
    <col min="7709" max="7709" width="5.33203125" style="535" customWidth="1"/>
    <col min="7710" max="7710" width="12.88671875" style="535" customWidth="1"/>
    <col min="7711" max="7711" width="5.77734375" style="535" customWidth="1"/>
    <col min="7712" max="7712" width="12.33203125" style="535" customWidth="1"/>
    <col min="7713" max="7713" width="5.77734375" style="535" customWidth="1"/>
    <col min="7714" max="7714" width="10" style="535" customWidth="1"/>
    <col min="7715" max="7715" width="12.33203125" style="535" bestFit="1" customWidth="1"/>
    <col min="7716" max="7716" width="11.109375" style="535" bestFit="1" customWidth="1"/>
    <col min="7717" max="7717" width="5.109375" style="535" customWidth="1"/>
    <col min="7718" max="7718" width="9" style="535" customWidth="1"/>
    <col min="7719" max="7719" width="11.109375" style="535" customWidth="1"/>
    <col min="7720" max="7720" width="4.44140625" style="535" bestFit="1" customWidth="1"/>
    <col min="7721" max="7721" width="10.77734375" style="535" customWidth="1"/>
    <col min="7722" max="7722" width="4.44140625" style="535" customWidth="1"/>
    <col min="7723" max="7723" width="11.109375" style="535" bestFit="1" customWidth="1"/>
    <col min="7724" max="7724" width="5.21875" style="535" customWidth="1"/>
    <col min="7725" max="7732" width="0" style="535" hidden="1" customWidth="1"/>
    <col min="7733" max="7733" width="11.5546875" style="535"/>
    <col min="7734" max="7735" width="0" style="535" hidden="1" customWidth="1"/>
    <col min="7736" max="7936" width="11.5546875" style="535"/>
    <col min="7937" max="7937" width="40.6640625" style="535" customWidth="1"/>
    <col min="7938" max="7938" width="10.33203125" style="535" customWidth="1"/>
    <col min="7939" max="7939" width="6.44140625" style="535" customWidth="1"/>
    <col min="7940" max="7940" width="10.33203125" style="535" customWidth="1"/>
    <col min="7941" max="7941" width="6.77734375" style="535" customWidth="1"/>
    <col min="7942" max="7942" width="10.33203125" style="535" customWidth="1"/>
    <col min="7943" max="7943" width="5.77734375" style="535" customWidth="1"/>
    <col min="7944" max="7944" width="10.33203125" style="535" customWidth="1"/>
    <col min="7945" max="7945" width="5.77734375" style="535" customWidth="1"/>
    <col min="7946" max="7946" width="11.77734375" style="535" customWidth="1"/>
    <col min="7947" max="7947" width="6.88671875" style="535" customWidth="1"/>
    <col min="7948" max="7948" width="10.6640625" style="535" customWidth="1"/>
    <col min="7949" max="7949" width="7" style="535" customWidth="1"/>
    <col min="7950" max="7950" width="13.33203125" style="535" customWidth="1"/>
    <col min="7951" max="7951" width="7.109375" style="535" customWidth="1"/>
    <col min="7952" max="7952" width="12.44140625" style="535" customWidth="1"/>
    <col min="7953" max="7953" width="7.77734375" style="535" customWidth="1"/>
    <col min="7954" max="7954" width="11.5546875" style="535" customWidth="1"/>
    <col min="7955" max="7955" width="7.109375" style="535" customWidth="1"/>
    <col min="7956" max="7956" width="9.109375" style="535" customWidth="1"/>
    <col min="7957" max="7957" width="5.33203125" style="535" customWidth="1"/>
    <col min="7958" max="7958" width="11.33203125" style="535" customWidth="1"/>
    <col min="7959" max="7959" width="8.33203125" style="535" customWidth="1"/>
    <col min="7960" max="7960" width="11.109375" style="535" customWidth="1"/>
    <col min="7961" max="7961" width="7.109375" style="535" customWidth="1"/>
    <col min="7962" max="7962" width="11.77734375" style="535" customWidth="1"/>
    <col min="7963" max="7963" width="6.88671875" style="535" customWidth="1"/>
    <col min="7964" max="7964" width="10.33203125" style="535" customWidth="1"/>
    <col min="7965" max="7965" width="5.33203125" style="535" customWidth="1"/>
    <col min="7966" max="7966" width="12.88671875" style="535" customWidth="1"/>
    <col min="7967" max="7967" width="5.77734375" style="535" customWidth="1"/>
    <col min="7968" max="7968" width="12.33203125" style="535" customWidth="1"/>
    <col min="7969" max="7969" width="5.77734375" style="535" customWidth="1"/>
    <col min="7970" max="7970" width="10" style="535" customWidth="1"/>
    <col min="7971" max="7971" width="12.33203125" style="535" bestFit="1" customWidth="1"/>
    <col min="7972" max="7972" width="11.109375" style="535" bestFit="1" customWidth="1"/>
    <col min="7973" max="7973" width="5.109375" style="535" customWidth="1"/>
    <col min="7974" max="7974" width="9" style="535" customWidth="1"/>
    <col min="7975" max="7975" width="11.109375" style="535" customWidth="1"/>
    <col min="7976" max="7976" width="4.44140625" style="535" bestFit="1" customWidth="1"/>
    <col min="7977" max="7977" width="10.77734375" style="535" customWidth="1"/>
    <col min="7978" max="7978" width="4.44140625" style="535" customWidth="1"/>
    <col min="7979" max="7979" width="11.109375" style="535" bestFit="1" customWidth="1"/>
    <col min="7980" max="7980" width="5.21875" style="535" customWidth="1"/>
    <col min="7981" max="7988" width="0" style="535" hidden="1" customWidth="1"/>
    <col min="7989" max="7989" width="11.5546875" style="535"/>
    <col min="7990" max="7991" width="0" style="535" hidden="1" customWidth="1"/>
    <col min="7992" max="8192" width="11.5546875" style="535"/>
    <col min="8193" max="8193" width="40.6640625" style="535" customWidth="1"/>
    <col min="8194" max="8194" width="10.33203125" style="535" customWidth="1"/>
    <col min="8195" max="8195" width="6.44140625" style="535" customWidth="1"/>
    <col min="8196" max="8196" width="10.33203125" style="535" customWidth="1"/>
    <col min="8197" max="8197" width="6.77734375" style="535" customWidth="1"/>
    <col min="8198" max="8198" width="10.33203125" style="535" customWidth="1"/>
    <col min="8199" max="8199" width="5.77734375" style="535" customWidth="1"/>
    <col min="8200" max="8200" width="10.33203125" style="535" customWidth="1"/>
    <col min="8201" max="8201" width="5.77734375" style="535" customWidth="1"/>
    <col min="8202" max="8202" width="11.77734375" style="535" customWidth="1"/>
    <col min="8203" max="8203" width="6.88671875" style="535" customWidth="1"/>
    <col min="8204" max="8204" width="10.6640625" style="535" customWidth="1"/>
    <col min="8205" max="8205" width="7" style="535" customWidth="1"/>
    <col min="8206" max="8206" width="13.33203125" style="535" customWidth="1"/>
    <col min="8207" max="8207" width="7.109375" style="535" customWidth="1"/>
    <col min="8208" max="8208" width="12.44140625" style="535" customWidth="1"/>
    <col min="8209" max="8209" width="7.77734375" style="535" customWidth="1"/>
    <col min="8210" max="8210" width="11.5546875" style="535" customWidth="1"/>
    <col min="8211" max="8211" width="7.109375" style="535" customWidth="1"/>
    <col min="8212" max="8212" width="9.109375" style="535" customWidth="1"/>
    <col min="8213" max="8213" width="5.33203125" style="535" customWidth="1"/>
    <col min="8214" max="8214" width="11.33203125" style="535" customWidth="1"/>
    <col min="8215" max="8215" width="8.33203125" style="535" customWidth="1"/>
    <col min="8216" max="8216" width="11.109375" style="535" customWidth="1"/>
    <col min="8217" max="8217" width="7.109375" style="535" customWidth="1"/>
    <col min="8218" max="8218" width="11.77734375" style="535" customWidth="1"/>
    <col min="8219" max="8219" width="6.88671875" style="535" customWidth="1"/>
    <col min="8220" max="8220" width="10.33203125" style="535" customWidth="1"/>
    <col min="8221" max="8221" width="5.33203125" style="535" customWidth="1"/>
    <col min="8222" max="8222" width="12.88671875" style="535" customWidth="1"/>
    <col min="8223" max="8223" width="5.77734375" style="535" customWidth="1"/>
    <col min="8224" max="8224" width="12.33203125" style="535" customWidth="1"/>
    <col min="8225" max="8225" width="5.77734375" style="535" customWidth="1"/>
    <col min="8226" max="8226" width="10" style="535" customWidth="1"/>
    <col min="8227" max="8227" width="12.33203125" style="535" bestFit="1" customWidth="1"/>
    <col min="8228" max="8228" width="11.109375" style="535" bestFit="1" customWidth="1"/>
    <col min="8229" max="8229" width="5.109375" style="535" customWidth="1"/>
    <col min="8230" max="8230" width="9" style="535" customWidth="1"/>
    <col min="8231" max="8231" width="11.109375" style="535" customWidth="1"/>
    <col min="8232" max="8232" width="4.44140625" style="535" bestFit="1" customWidth="1"/>
    <col min="8233" max="8233" width="10.77734375" style="535" customWidth="1"/>
    <col min="8234" max="8234" width="4.44140625" style="535" customWidth="1"/>
    <col min="8235" max="8235" width="11.109375" style="535" bestFit="1" customWidth="1"/>
    <col min="8236" max="8236" width="5.21875" style="535" customWidth="1"/>
    <col min="8237" max="8244" width="0" style="535" hidden="1" customWidth="1"/>
    <col min="8245" max="8245" width="11.5546875" style="535"/>
    <col min="8246" max="8247" width="0" style="535" hidden="1" customWidth="1"/>
    <col min="8248" max="8448" width="11.5546875" style="535"/>
    <col min="8449" max="8449" width="40.6640625" style="535" customWidth="1"/>
    <col min="8450" max="8450" width="10.33203125" style="535" customWidth="1"/>
    <col min="8451" max="8451" width="6.44140625" style="535" customWidth="1"/>
    <col min="8452" max="8452" width="10.33203125" style="535" customWidth="1"/>
    <col min="8453" max="8453" width="6.77734375" style="535" customWidth="1"/>
    <col min="8454" max="8454" width="10.33203125" style="535" customWidth="1"/>
    <col min="8455" max="8455" width="5.77734375" style="535" customWidth="1"/>
    <col min="8456" max="8456" width="10.33203125" style="535" customWidth="1"/>
    <col min="8457" max="8457" width="5.77734375" style="535" customWidth="1"/>
    <col min="8458" max="8458" width="11.77734375" style="535" customWidth="1"/>
    <col min="8459" max="8459" width="6.88671875" style="535" customWidth="1"/>
    <col min="8460" max="8460" width="10.6640625" style="535" customWidth="1"/>
    <col min="8461" max="8461" width="7" style="535" customWidth="1"/>
    <col min="8462" max="8462" width="13.33203125" style="535" customWidth="1"/>
    <col min="8463" max="8463" width="7.109375" style="535" customWidth="1"/>
    <col min="8464" max="8464" width="12.44140625" style="535" customWidth="1"/>
    <col min="8465" max="8465" width="7.77734375" style="535" customWidth="1"/>
    <col min="8466" max="8466" width="11.5546875" style="535" customWidth="1"/>
    <col min="8467" max="8467" width="7.109375" style="535" customWidth="1"/>
    <col min="8468" max="8468" width="9.109375" style="535" customWidth="1"/>
    <col min="8469" max="8469" width="5.33203125" style="535" customWidth="1"/>
    <col min="8470" max="8470" width="11.33203125" style="535" customWidth="1"/>
    <col min="8471" max="8471" width="8.33203125" style="535" customWidth="1"/>
    <col min="8472" max="8472" width="11.109375" style="535" customWidth="1"/>
    <col min="8473" max="8473" width="7.109375" style="535" customWidth="1"/>
    <col min="8474" max="8474" width="11.77734375" style="535" customWidth="1"/>
    <col min="8475" max="8475" width="6.88671875" style="535" customWidth="1"/>
    <col min="8476" max="8476" width="10.33203125" style="535" customWidth="1"/>
    <col min="8477" max="8477" width="5.33203125" style="535" customWidth="1"/>
    <col min="8478" max="8478" width="12.88671875" style="535" customWidth="1"/>
    <col min="8479" max="8479" width="5.77734375" style="535" customWidth="1"/>
    <col min="8480" max="8480" width="12.33203125" style="535" customWidth="1"/>
    <col min="8481" max="8481" width="5.77734375" style="535" customWidth="1"/>
    <col min="8482" max="8482" width="10" style="535" customWidth="1"/>
    <col min="8483" max="8483" width="12.33203125" style="535" bestFit="1" customWidth="1"/>
    <col min="8484" max="8484" width="11.109375" style="535" bestFit="1" customWidth="1"/>
    <col min="8485" max="8485" width="5.109375" style="535" customWidth="1"/>
    <col min="8486" max="8486" width="9" style="535" customWidth="1"/>
    <col min="8487" max="8487" width="11.109375" style="535" customWidth="1"/>
    <col min="8488" max="8488" width="4.44140625" style="535" bestFit="1" customWidth="1"/>
    <col min="8489" max="8489" width="10.77734375" style="535" customWidth="1"/>
    <col min="8490" max="8490" width="4.44140625" style="535" customWidth="1"/>
    <col min="8491" max="8491" width="11.109375" style="535" bestFit="1" customWidth="1"/>
    <col min="8492" max="8492" width="5.21875" style="535" customWidth="1"/>
    <col min="8493" max="8500" width="0" style="535" hidden="1" customWidth="1"/>
    <col min="8501" max="8501" width="11.5546875" style="535"/>
    <col min="8502" max="8503" width="0" style="535" hidden="1" customWidth="1"/>
    <col min="8504" max="8704" width="11.5546875" style="535"/>
    <col min="8705" max="8705" width="40.6640625" style="535" customWidth="1"/>
    <col min="8706" max="8706" width="10.33203125" style="535" customWidth="1"/>
    <col min="8707" max="8707" width="6.44140625" style="535" customWidth="1"/>
    <col min="8708" max="8708" width="10.33203125" style="535" customWidth="1"/>
    <col min="8709" max="8709" width="6.77734375" style="535" customWidth="1"/>
    <col min="8710" max="8710" width="10.33203125" style="535" customWidth="1"/>
    <col min="8711" max="8711" width="5.77734375" style="535" customWidth="1"/>
    <col min="8712" max="8712" width="10.33203125" style="535" customWidth="1"/>
    <col min="8713" max="8713" width="5.77734375" style="535" customWidth="1"/>
    <col min="8714" max="8714" width="11.77734375" style="535" customWidth="1"/>
    <col min="8715" max="8715" width="6.88671875" style="535" customWidth="1"/>
    <col min="8716" max="8716" width="10.6640625" style="535" customWidth="1"/>
    <col min="8717" max="8717" width="7" style="535" customWidth="1"/>
    <col min="8718" max="8718" width="13.33203125" style="535" customWidth="1"/>
    <col min="8719" max="8719" width="7.109375" style="535" customWidth="1"/>
    <col min="8720" max="8720" width="12.44140625" style="535" customWidth="1"/>
    <col min="8721" max="8721" width="7.77734375" style="535" customWidth="1"/>
    <col min="8722" max="8722" width="11.5546875" style="535" customWidth="1"/>
    <col min="8723" max="8723" width="7.109375" style="535" customWidth="1"/>
    <col min="8724" max="8724" width="9.109375" style="535" customWidth="1"/>
    <col min="8725" max="8725" width="5.33203125" style="535" customWidth="1"/>
    <col min="8726" max="8726" width="11.33203125" style="535" customWidth="1"/>
    <col min="8727" max="8727" width="8.33203125" style="535" customWidth="1"/>
    <col min="8728" max="8728" width="11.109375" style="535" customWidth="1"/>
    <col min="8729" max="8729" width="7.109375" style="535" customWidth="1"/>
    <col min="8730" max="8730" width="11.77734375" style="535" customWidth="1"/>
    <col min="8731" max="8731" width="6.88671875" style="535" customWidth="1"/>
    <col min="8732" max="8732" width="10.33203125" style="535" customWidth="1"/>
    <col min="8733" max="8733" width="5.33203125" style="535" customWidth="1"/>
    <col min="8734" max="8734" width="12.88671875" style="535" customWidth="1"/>
    <col min="8735" max="8735" width="5.77734375" style="535" customWidth="1"/>
    <col min="8736" max="8736" width="12.33203125" style="535" customWidth="1"/>
    <col min="8737" max="8737" width="5.77734375" style="535" customWidth="1"/>
    <col min="8738" max="8738" width="10" style="535" customWidth="1"/>
    <col min="8739" max="8739" width="12.33203125" style="535" bestFit="1" customWidth="1"/>
    <col min="8740" max="8740" width="11.109375" style="535" bestFit="1" customWidth="1"/>
    <col min="8741" max="8741" width="5.109375" style="535" customWidth="1"/>
    <col min="8742" max="8742" width="9" style="535" customWidth="1"/>
    <col min="8743" max="8743" width="11.109375" style="535" customWidth="1"/>
    <col min="8744" max="8744" width="4.44140625" style="535" bestFit="1" customWidth="1"/>
    <col min="8745" max="8745" width="10.77734375" style="535" customWidth="1"/>
    <col min="8746" max="8746" width="4.44140625" style="535" customWidth="1"/>
    <col min="8747" max="8747" width="11.109375" style="535" bestFit="1" customWidth="1"/>
    <col min="8748" max="8748" width="5.21875" style="535" customWidth="1"/>
    <col min="8749" max="8756" width="0" style="535" hidden="1" customWidth="1"/>
    <col min="8757" max="8757" width="11.5546875" style="535"/>
    <col min="8758" max="8759" width="0" style="535" hidden="1" customWidth="1"/>
    <col min="8760" max="8960" width="11.5546875" style="535"/>
    <col min="8961" max="8961" width="40.6640625" style="535" customWidth="1"/>
    <col min="8962" max="8962" width="10.33203125" style="535" customWidth="1"/>
    <col min="8963" max="8963" width="6.44140625" style="535" customWidth="1"/>
    <col min="8964" max="8964" width="10.33203125" style="535" customWidth="1"/>
    <col min="8965" max="8965" width="6.77734375" style="535" customWidth="1"/>
    <col min="8966" max="8966" width="10.33203125" style="535" customWidth="1"/>
    <col min="8967" max="8967" width="5.77734375" style="535" customWidth="1"/>
    <col min="8968" max="8968" width="10.33203125" style="535" customWidth="1"/>
    <col min="8969" max="8969" width="5.77734375" style="535" customWidth="1"/>
    <col min="8970" max="8970" width="11.77734375" style="535" customWidth="1"/>
    <col min="8971" max="8971" width="6.88671875" style="535" customWidth="1"/>
    <col min="8972" max="8972" width="10.6640625" style="535" customWidth="1"/>
    <col min="8973" max="8973" width="7" style="535" customWidth="1"/>
    <col min="8974" max="8974" width="13.33203125" style="535" customWidth="1"/>
    <col min="8975" max="8975" width="7.109375" style="535" customWidth="1"/>
    <col min="8976" max="8976" width="12.44140625" style="535" customWidth="1"/>
    <col min="8977" max="8977" width="7.77734375" style="535" customWidth="1"/>
    <col min="8978" max="8978" width="11.5546875" style="535" customWidth="1"/>
    <col min="8979" max="8979" width="7.109375" style="535" customWidth="1"/>
    <col min="8980" max="8980" width="9.109375" style="535" customWidth="1"/>
    <col min="8981" max="8981" width="5.33203125" style="535" customWidth="1"/>
    <col min="8982" max="8982" width="11.33203125" style="535" customWidth="1"/>
    <col min="8983" max="8983" width="8.33203125" style="535" customWidth="1"/>
    <col min="8984" max="8984" width="11.109375" style="535" customWidth="1"/>
    <col min="8985" max="8985" width="7.109375" style="535" customWidth="1"/>
    <col min="8986" max="8986" width="11.77734375" style="535" customWidth="1"/>
    <col min="8987" max="8987" width="6.88671875" style="535" customWidth="1"/>
    <col min="8988" max="8988" width="10.33203125" style="535" customWidth="1"/>
    <col min="8989" max="8989" width="5.33203125" style="535" customWidth="1"/>
    <col min="8990" max="8990" width="12.88671875" style="535" customWidth="1"/>
    <col min="8991" max="8991" width="5.77734375" style="535" customWidth="1"/>
    <col min="8992" max="8992" width="12.33203125" style="535" customWidth="1"/>
    <col min="8993" max="8993" width="5.77734375" style="535" customWidth="1"/>
    <col min="8994" max="8994" width="10" style="535" customWidth="1"/>
    <col min="8995" max="8995" width="12.33203125" style="535" bestFit="1" customWidth="1"/>
    <col min="8996" max="8996" width="11.109375" style="535" bestFit="1" customWidth="1"/>
    <col min="8997" max="8997" width="5.109375" style="535" customWidth="1"/>
    <col min="8998" max="8998" width="9" style="535" customWidth="1"/>
    <col min="8999" max="8999" width="11.109375" style="535" customWidth="1"/>
    <col min="9000" max="9000" width="4.44140625" style="535" bestFit="1" customWidth="1"/>
    <col min="9001" max="9001" width="10.77734375" style="535" customWidth="1"/>
    <col min="9002" max="9002" width="4.44140625" style="535" customWidth="1"/>
    <col min="9003" max="9003" width="11.109375" style="535" bestFit="1" customWidth="1"/>
    <col min="9004" max="9004" width="5.21875" style="535" customWidth="1"/>
    <col min="9005" max="9012" width="0" style="535" hidden="1" customWidth="1"/>
    <col min="9013" max="9013" width="11.5546875" style="535"/>
    <col min="9014" max="9015" width="0" style="535" hidden="1" customWidth="1"/>
    <col min="9016" max="9216" width="11.5546875" style="535"/>
    <col min="9217" max="9217" width="40.6640625" style="535" customWidth="1"/>
    <col min="9218" max="9218" width="10.33203125" style="535" customWidth="1"/>
    <col min="9219" max="9219" width="6.44140625" style="535" customWidth="1"/>
    <col min="9220" max="9220" width="10.33203125" style="535" customWidth="1"/>
    <col min="9221" max="9221" width="6.77734375" style="535" customWidth="1"/>
    <col min="9222" max="9222" width="10.33203125" style="535" customWidth="1"/>
    <col min="9223" max="9223" width="5.77734375" style="535" customWidth="1"/>
    <col min="9224" max="9224" width="10.33203125" style="535" customWidth="1"/>
    <col min="9225" max="9225" width="5.77734375" style="535" customWidth="1"/>
    <col min="9226" max="9226" width="11.77734375" style="535" customWidth="1"/>
    <col min="9227" max="9227" width="6.88671875" style="535" customWidth="1"/>
    <col min="9228" max="9228" width="10.6640625" style="535" customWidth="1"/>
    <col min="9229" max="9229" width="7" style="535" customWidth="1"/>
    <col min="9230" max="9230" width="13.33203125" style="535" customWidth="1"/>
    <col min="9231" max="9231" width="7.109375" style="535" customWidth="1"/>
    <col min="9232" max="9232" width="12.44140625" style="535" customWidth="1"/>
    <col min="9233" max="9233" width="7.77734375" style="535" customWidth="1"/>
    <col min="9234" max="9234" width="11.5546875" style="535" customWidth="1"/>
    <col min="9235" max="9235" width="7.109375" style="535" customWidth="1"/>
    <col min="9236" max="9236" width="9.109375" style="535" customWidth="1"/>
    <col min="9237" max="9237" width="5.33203125" style="535" customWidth="1"/>
    <col min="9238" max="9238" width="11.33203125" style="535" customWidth="1"/>
    <col min="9239" max="9239" width="8.33203125" style="535" customWidth="1"/>
    <col min="9240" max="9240" width="11.109375" style="535" customWidth="1"/>
    <col min="9241" max="9241" width="7.109375" style="535" customWidth="1"/>
    <col min="9242" max="9242" width="11.77734375" style="535" customWidth="1"/>
    <col min="9243" max="9243" width="6.88671875" style="535" customWidth="1"/>
    <col min="9244" max="9244" width="10.33203125" style="535" customWidth="1"/>
    <col min="9245" max="9245" width="5.33203125" style="535" customWidth="1"/>
    <col min="9246" max="9246" width="12.88671875" style="535" customWidth="1"/>
    <col min="9247" max="9247" width="5.77734375" style="535" customWidth="1"/>
    <col min="9248" max="9248" width="12.33203125" style="535" customWidth="1"/>
    <col min="9249" max="9249" width="5.77734375" style="535" customWidth="1"/>
    <col min="9250" max="9250" width="10" style="535" customWidth="1"/>
    <col min="9251" max="9251" width="12.33203125" style="535" bestFit="1" customWidth="1"/>
    <col min="9252" max="9252" width="11.109375" style="535" bestFit="1" customWidth="1"/>
    <col min="9253" max="9253" width="5.109375" style="535" customWidth="1"/>
    <col min="9254" max="9254" width="9" style="535" customWidth="1"/>
    <col min="9255" max="9255" width="11.109375" style="535" customWidth="1"/>
    <col min="9256" max="9256" width="4.44140625" style="535" bestFit="1" customWidth="1"/>
    <col min="9257" max="9257" width="10.77734375" style="535" customWidth="1"/>
    <col min="9258" max="9258" width="4.44140625" style="535" customWidth="1"/>
    <col min="9259" max="9259" width="11.109375" style="535" bestFit="1" customWidth="1"/>
    <col min="9260" max="9260" width="5.21875" style="535" customWidth="1"/>
    <col min="9261" max="9268" width="0" style="535" hidden="1" customWidth="1"/>
    <col min="9269" max="9269" width="11.5546875" style="535"/>
    <col min="9270" max="9271" width="0" style="535" hidden="1" customWidth="1"/>
    <col min="9272" max="9472" width="11.5546875" style="535"/>
    <col min="9473" max="9473" width="40.6640625" style="535" customWidth="1"/>
    <col min="9474" max="9474" width="10.33203125" style="535" customWidth="1"/>
    <col min="9475" max="9475" width="6.44140625" style="535" customWidth="1"/>
    <col min="9476" max="9476" width="10.33203125" style="535" customWidth="1"/>
    <col min="9477" max="9477" width="6.77734375" style="535" customWidth="1"/>
    <col min="9478" max="9478" width="10.33203125" style="535" customWidth="1"/>
    <col min="9479" max="9479" width="5.77734375" style="535" customWidth="1"/>
    <col min="9480" max="9480" width="10.33203125" style="535" customWidth="1"/>
    <col min="9481" max="9481" width="5.77734375" style="535" customWidth="1"/>
    <col min="9482" max="9482" width="11.77734375" style="535" customWidth="1"/>
    <col min="9483" max="9483" width="6.88671875" style="535" customWidth="1"/>
    <col min="9484" max="9484" width="10.6640625" style="535" customWidth="1"/>
    <col min="9485" max="9485" width="7" style="535" customWidth="1"/>
    <col min="9486" max="9486" width="13.33203125" style="535" customWidth="1"/>
    <col min="9487" max="9487" width="7.109375" style="535" customWidth="1"/>
    <col min="9488" max="9488" width="12.44140625" style="535" customWidth="1"/>
    <col min="9489" max="9489" width="7.77734375" style="535" customWidth="1"/>
    <col min="9490" max="9490" width="11.5546875" style="535" customWidth="1"/>
    <col min="9491" max="9491" width="7.109375" style="535" customWidth="1"/>
    <col min="9492" max="9492" width="9.109375" style="535" customWidth="1"/>
    <col min="9493" max="9493" width="5.33203125" style="535" customWidth="1"/>
    <col min="9494" max="9494" width="11.33203125" style="535" customWidth="1"/>
    <col min="9495" max="9495" width="8.33203125" style="535" customWidth="1"/>
    <col min="9496" max="9496" width="11.109375" style="535" customWidth="1"/>
    <col min="9497" max="9497" width="7.109375" style="535" customWidth="1"/>
    <col min="9498" max="9498" width="11.77734375" style="535" customWidth="1"/>
    <col min="9499" max="9499" width="6.88671875" style="535" customWidth="1"/>
    <col min="9500" max="9500" width="10.33203125" style="535" customWidth="1"/>
    <col min="9501" max="9501" width="5.33203125" style="535" customWidth="1"/>
    <col min="9502" max="9502" width="12.88671875" style="535" customWidth="1"/>
    <col min="9503" max="9503" width="5.77734375" style="535" customWidth="1"/>
    <col min="9504" max="9504" width="12.33203125" style="535" customWidth="1"/>
    <col min="9505" max="9505" width="5.77734375" style="535" customWidth="1"/>
    <col min="9506" max="9506" width="10" style="535" customWidth="1"/>
    <col min="9507" max="9507" width="12.33203125" style="535" bestFit="1" customWidth="1"/>
    <col min="9508" max="9508" width="11.109375" style="535" bestFit="1" customWidth="1"/>
    <col min="9509" max="9509" width="5.109375" style="535" customWidth="1"/>
    <col min="9510" max="9510" width="9" style="535" customWidth="1"/>
    <col min="9511" max="9511" width="11.109375" style="535" customWidth="1"/>
    <col min="9512" max="9512" width="4.44140625" style="535" bestFit="1" customWidth="1"/>
    <col min="9513" max="9513" width="10.77734375" style="535" customWidth="1"/>
    <col min="9514" max="9514" width="4.44140625" style="535" customWidth="1"/>
    <col min="9515" max="9515" width="11.109375" style="535" bestFit="1" customWidth="1"/>
    <col min="9516" max="9516" width="5.21875" style="535" customWidth="1"/>
    <col min="9517" max="9524" width="0" style="535" hidden="1" customWidth="1"/>
    <col min="9525" max="9525" width="11.5546875" style="535"/>
    <col min="9526" max="9527" width="0" style="535" hidden="1" customWidth="1"/>
    <col min="9528" max="9728" width="11.5546875" style="535"/>
    <col min="9729" max="9729" width="40.6640625" style="535" customWidth="1"/>
    <col min="9730" max="9730" width="10.33203125" style="535" customWidth="1"/>
    <col min="9731" max="9731" width="6.44140625" style="535" customWidth="1"/>
    <col min="9732" max="9732" width="10.33203125" style="535" customWidth="1"/>
    <col min="9733" max="9733" width="6.77734375" style="535" customWidth="1"/>
    <col min="9734" max="9734" width="10.33203125" style="535" customWidth="1"/>
    <col min="9735" max="9735" width="5.77734375" style="535" customWidth="1"/>
    <col min="9736" max="9736" width="10.33203125" style="535" customWidth="1"/>
    <col min="9737" max="9737" width="5.77734375" style="535" customWidth="1"/>
    <col min="9738" max="9738" width="11.77734375" style="535" customWidth="1"/>
    <col min="9739" max="9739" width="6.88671875" style="535" customWidth="1"/>
    <col min="9740" max="9740" width="10.6640625" style="535" customWidth="1"/>
    <col min="9741" max="9741" width="7" style="535" customWidth="1"/>
    <col min="9742" max="9742" width="13.33203125" style="535" customWidth="1"/>
    <col min="9743" max="9743" width="7.109375" style="535" customWidth="1"/>
    <col min="9744" max="9744" width="12.44140625" style="535" customWidth="1"/>
    <col min="9745" max="9745" width="7.77734375" style="535" customWidth="1"/>
    <col min="9746" max="9746" width="11.5546875" style="535" customWidth="1"/>
    <col min="9747" max="9747" width="7.109375" style="535" customWidth="1"/>
    <col min="9748" max="9748" width="9.109375" style="535" customWidth="1"/>
    <col min="9749" max="9749" width="5.33203125" style="535" customWidth="1"/>
    <col min="9750" max="9750" width="11.33203125" style="535" customWidth="1"/>
    <col min="9751" max="9751" width="8.33203125" style="535" customWidth="1"/>
    <col min="9752" max="9752" width="11.109375" style="535" customWidth="1"/>
    <col min="9753" max="9753" width="7.109375" style="535" customWidth="1"/>
    <col min="9754" max="9754" width="11.77734375" style="535" customWidth="1"/>
    <col min="9755" max="9755" width="6.88671875" style="535" customWidth="1"/>
    <col min="9756" max="9756" width="10.33203125" style="535" customWidth="1"/>
    <col min="9757" max="9757" width="5.33203125" style="535" customWidth="1"/>
    <col min="9758" max="9758" width="12.88671875" style="535" customWidth="1"/>
    <col min="9759" max="9759" width="5.77734375" style="535" customWidth="1"/>
    <col min="9760" max="9760" width="12.33203125" style="535" customWidth="1"/>
    <col min="9761" max="9761" width="5.77734375" style="535" customWidth="1"/>
    <col min="9762" max="9762" width="10" style="535" customWidth="1"/>
    <col min="9763" max="9763" width="12.33203125" style="535" bestFit="1" customWidth="1"/>
    <col min="9764" max="9764" width="11.109375" style="535" bestFit="1" customWidth="1"/>
    <col min="9765" max="9765" width="5.109375" style="535" customWidth="1"/>
    <col min="9766" max="9766" width="9" style="535" customWidth="1"/>
    <col min="9767" max="9767" width="11.109375" style="535" customWidth="1"/>
    <col min="9768" max="9768" width="4.44140625" style="535" bestFit="1" customWidth="1"/>
    <col min="9769" max="9769" width="10.77734375" style="535" customWidth="1"/>
    <col min="9770" max="9770" width="4.44140625" style="535" customWidth="1"/>
    <col min="9771" max="9771" width="11.109375" style="535" bestFit="1" customWidth="1"/>
    <col min="9772" max="9772" width="5.21875" style="535" customWidth="1"/>
    <col min="9773" max="9780" width="0" style="535" hidden="1" customWidth="1"/>
    <col min="9781" max="9781" width="11.5546875" style="535"/>
    <col min="9782" max="9783" width="0" style="535" hidden="1" customWidth="1"/>
    <col min="9784" max="9984" width="11.5546875" style="535"/>
    <col min="9985" max="9985" width="40.6640625" style="535" customWidth="1"/>
    <col min="9986" max="9986" width="10.33203125" style="535" customWidth="1"/>
    <col min="9987" max="9987" width="6.44140625" style="535" customWidth="1"/>
    <col min="9988" max="9988" width="10.33203125" style="535" customWidth="1"/>
    <col min="9989" max="9989" width="6.77734375" style="535" customWidth="1"/>
    <col min="9990" max="9990" width="10.33203125" style="535" customWidth="1"/>
    <col min="9991" max="9991" width="5.77734375" style="535" customWidth="1"/>
    <col min="9992" max="9992" width="10.33203125" style="535" customWidth="1"/>
    <col min="9993" max="9993" width="5.77734375" style="535" customWidth="1"/>
    <col min="9994" max="9994" width="11.77734375" style="535" customWidth="1"/>
    <col min="9995" max="9995" width="6.88671875" style="535" customWidth="1"/>
    <col min="9996" max="9996" width="10.6640625" style="535" customWidth="1"/>
    <col min="9997" max="9997" width="7" style="535" customWidth="1"/>
    <col min="9998" max="9998" width="13.33203125" style="535" customWidth="1"/>
    <col min="9999" max="9999" width="7.109375" style="535" customWidth="1"/>
    <col min="10000" max="10000" width="12.44140625" style="535" customWidth="1"/>
    <col min="10001" max="10001" width="7.77734375" style="535" customWidth="1"/>
    <col min="10002" max="10002" width="11.5546875" style="535" customWidth="1"/>
    <col min="10003" max="10003" width="7.109375" style="535" customWidth="1"/>
    <col min="10004" max="10004" width="9.109375" style="535" customWidth="1"/>
    <col min="10005" max="10005" width="5.33203125" style="535" customWidth="1"/>
    <col min="10006" max="10006" width="11.33203125" style="535" customWidth="1"/>
    <col min="10007" max="10007" width="8.33203125" style="535" customWidth="1"/>
    <col min="10008" max="10008" width="11.109375" style="535" customWidth="1"/>
    <col min="10009" max="10009" width="7.109375" style="535" customWidth="1"/>
    <col min="10010" max="10010" width="11.77734375" style="535" customWidth="1"/>
    <col min="10011" max="10011" width="6.88671875" style="535" customWidth="1"/>
    <col min="10012" max="10012" width="10.33203125" style="535" customWidth="1"/>
    <col min="10013" max="10013" width="5.33203125" style="535" customWidth="1"/>
    <col min="10014" max="10014" width="12.88671875" style="535" customWidth="1"/>
    <col min="10015" max="10015" width="5.77734375" style="535" customWidth="1"/>
    <col min="10016" max="10016" width="12.33203125" style="535" customWidth="1"/>
    <col min="10017" max="10017" width="5.77734375" style="535" customWidth="1"/>
    <col min="10018" max="10018" width="10" style="535" customWidth="1"/>
    <col min="10019" max="10019" width="12.33203125" style="535" bestFit="1" customWidth="1"/>
    <col min="10020" max="10020" width="11.109375" style="535" bestFit="1" customWidth="1"/>
    <col min="10021" max="10021" width="5.109375" style="535" customWidth="1"/>
    <col min="10022" max="10022" width="9" style="535" customWidth="1"/>
    <col min="10023" max="10023" width="11.109375" style="535" customWidth="1"/>
    <col min="10024" max="10024" width="4.44140625" style="535" bestFit="1" customWidth="1"/>
    <col min="10025" max="10025" width="10.77734375" style="535" customWidth="1"/>
    <col min="10026" max="10026" width="4.44140625" style="535" customWidth="1"/>
    <col min="10027" max="10027" width="11.109375" style="535" bestFit="1" customWidth="1"/>
    <col min="10028" max="10028" width="5.21875" style="535" customWidth="1"/>
    <col min="10029" max="10036" width="0" style="535" hidden="1" customWidth="1"/>
    <col min="10037" max="10037" width="11.5546875" style="535"/>
    <col min="10038" max="10039" width="0" style="535" hidden="1" customWidth="1"/>
    <col min="10040" max="10240" width="11.5546875" style="535"/>
    <col min="10241" max="10241" width="40.6640625" style="535" customWidth="1"/>
    <col min="10242" max="10242" width="10.33203125" style="535" customWidth="1"/>
    <col min="10243" max="10243" width="6.44140625" style="535" customWidth="1"/>
    <col min="10244" max="10244" width="10.33203125" style="535" customWidth="1"/>
    <col min="10245" max="10245" width="6.77734375" style="535" customWidth="1"/>
    <col min="10246" max="10246" width="10.33203125" style="535" customWidth="1"/>
    <col min="10247" max="10247" width="5.77734375" style="535" customWidth="1"/>
    <col min="10248" max="10248" width="10.33203125" style="535" customWidth="1"/>
    <col min="10249" max="10249" width="5.77734375" style="535" customWidth="1"/>
    <col min="10250" max="10250" width="11.77734375" style="535" customWidth="1"/>
    <col min="10251" max="10251" width="6.88671875" style="535" customWidth="1"/>
    <col min="10252" max="10252" width="10.6640625" style="535" customWidth="1"/>
    <col min="10253" max="10253" width="7" style="535" customWidth="1"/>
    <col min="10254" max="10254" width="13.33203125" style="535" customWidth="1"/>
    <col min="10255" max="10255" width="7.109375" style="535" customWidth="1"/>
    <col min="10256" max="10256" width="12.44140625" style="535" customWidth="1"/>
    <col min="10257" max="10257" width="7.77734375" style="535" customWidth="1"/>
    <col min="10258" max="10258" width="11.5546875" style="535" customWidth="1"/>
    <col min="10259" max="10259" width="7.109375" style="535" customWidth="1"/>
    <col min="10260" max="10260" width="9.109375" style="535" customWidth="1"/>
    <col min="10261" max="10261" width="5.33203125" style="535" customWidth="1"/>
    <col min="10262" max="10262" width="11.33203125" style="535" customWidth="1"/>
    <col min="10263" max="10263" width="8.33203125" style="535" customWidth="1"/>
    <col min="10264" max="10264" width="11.109375" style="535" customWidth="1"/>
    <col min="10265" max="10265" width="7.109375" style="535" customWidth="1"/>
    <col min="10266" max="10266" width="11.77734375" style="535" customWidth="1"/>
    <col min="10267" max="10267" width="6.88671875" style="535" customWidth="1"/>
    <col min="10268" max="10268" width="10.33203125" style="535" customWidth="1"/>
    <col min="10269" max="10269" width="5.33203125" style="535" customWidth="1"/>
    <col min="10270" max="10270" width="12.88671875" style="535" customWidth="1"/>
    <col min="10271" max="10271" width="5.77734375" style="535" customWidth="1"/>
    <col min="10272" max="10272" width="12.33203125" style="535" customWidth="1"/>
    <col min="10273" max="10273" width="5.77734375" style="535" customWidth="1"/>
    <col min="10274" max="10274" width="10" style="535" customWidth="1"/>
    <col min="10275" max="10275" width="12.33203125" style="535" bestFit="1" customWidth="1"/>
    <col min="10276" max="10276" width="11.109375" style="535" bestFit="1" customWidth="1"/>
    <col min="10277" max="10277" width="5.109375" style="535" customWidth="1"/>
    <col min="10278" max="10278" width="9" style="535" customWidth="1"/>
    <col min="10279" max="10279" width="11.109375" style="535" customWidth="1"/>
    <col min="10280" max="10280" width="4.44140625" style="535" bestFit="1" customWidth="1"/>
    <col min="10281" max="10281" width="10.77734375" style="535" customWidth="1"/>
    <col min="10282" max="10282" width="4.44140625" style="535" customWidth="1"/>
    <col min="10283" max="10283" width="11.109375" style="535" bestFit="1" customWidth="1"/>
    <col min="10284" max="10284" width="5.21875" style="535" customWidth="1"/>
    <col min="10285" max="10292" width="0" style="535" hidden="1" customWidth="1"/>
    <col min="10293" max="10293" width="11.5546875" style="535"/>
    <col min="10294" max="10295" width="0" style="535" hidden="1" customWidth="1"/>
    <col min="10296" max="10496" width="11.5546875" style="535"/>
    <col min="10497" max="10497" width="40.6640625" style="535" customWidth="1"/>
    <col min="10498" max="10498" width="10.33203125" style="535" customWidth="1"/>
    <col min="10499" max="10499" width="6.44140625" style="535" customWidth="1"/>
    <col min="10500" max="10500" width="10.33203125" style="535" customWidth="1"/>
    <col min="10501" max="10501" width="6.77734375" style="535" customWidth="1"/>
    <col min="10502" max="10502" width="10.33203125" style="535" customWidth="1"/>
    <col min="10503" max="10503" width="5.77734375" style="535" customWidth="1"/>
    <col min="10504" max="10504" width="10.33203125" style="535" customWidth="1"/>
    <col min="10505" max="10505" width="5.77734375" style="535" customWidth="1"/>
    <col min="10506" max="10506" width="11.77734375" style="535" customWidth="1"/>
    <col min="10507" max="10507" width="6.88671875" style="535" customWidth="1"/>
    <col min="10508" max="10508" width="10.6640625" style="535" customWidth="1"/>
    <col min="10509" max="10509" width="7" style="535" customWidth="1"/>
    <col min="10510" max="10510" width="13.33203125" style="535" customWidth="1"/>
    <col min="10511" max="10511" width="7.109375" style="535" customWidth="1"/>
    <col min="10512" max="10512" width="12.44140625" style="535" customWidth="1"/>
    <col min="10513" max="10513" width="7.77734375" style="535" customWidth="1"/>
    <col min="10514" max="10514" width="11.5546875" style="535" customWidth="1"/>
    <col min="10515" max="10515" width="7.109375" style="535" customWidth="1"/>
    <col min="10516" max="10516" width="9.109375" style="535" customWidth="1"/>
    <col min="10517" max="10517" width="5.33203125" style="535" customWidth="1"/>
    <col min="10518" max="10518" width="11.33203125" style="535" customWidth="1"/>
    <col min="10519" max="10519" width="8.33203125" style="535" customWidth="1"/>
    <col min="10520" max="10520" width="11.109375" style="535" customWidth="1"/>
    <col min="10521" max="10521" width="7.109375" style="535" customWidth="1"/>
    <col min="10522" max="10522" width="11.77734375" style="535" customWidth="1"/>
    <col min="10523" max="10523" width="6.88671875" style="535" customWidth="1"/>
    <col min="10524" max="10524" width="10.33203125" style="535" customWidth="1"/>
    <col min="10525" max="10525" width="5.33203125" style="535" customWidth="1"/>
    <col min="10526" max="10526" width="12.88671875" style="535" customWidth="1"/>
    <col min="10527" max="10527" width="5.77734375" style="535" customWidth="1"/>
    <col min="10528" max="10528" width="12.33203125" style="535" customWidth="1"/>
    <col min="10529" max="10529" width="5.77734375" style="535" customWidth="1"/>
    <col min="10530" max="10530" width="10" style="535" customWidth="1"/>
    <col min="10531" max="10531" width="12.33203125" style="535" bestFit="1" customWidth="1"/>
    <col min="10532" max="10532" width="11.109375" style="535" bestFit="1" customWidth="1"/>
    <col min="10533" max="10533" width="5.109375" style="535" customWidth="1"/>
    <col min="10534" max="10534" width="9" style="535" customWidth="1"/>
    <col min="10535" max="10535" width="11.109375" style="535" customWidth="1"/>
    <col min="10536" max="10536" width="4.44140625" style="535" bestFit="1" customWidth="1"/>
    <col min="10537" max="10537" width="10.77734375" style="535" customWidth="1"/>
    <col min="10538" max="10538" width="4.44140625" style="535" customWidth="1"/>
    <col min="10539" max="10539" width="11.109375" style="535" bestFit="1" customWidth="1"/>
    <col min="10540" max="10540" width="5.21875" style="535" customWidth="1"/>
    <col min="10541" max="10548" width="0" style="535" hidden="1" customWidth="1"/>
    <col min="10549" max="10549" width="11.5546875" style="535"/>
    <col min="10550" max="10551" width="0" style="535" hidden="1" customWidth="1"/>
    <col min="10552" max="10752" width="11.5546875" style="535"/>
    <col min="10753" max="10753" width="40.6640625" style="535" customWidth="1"/>
    <col min="10754" max="10754" width="10.33203125" style="535" customWidth="1"/>
    <col min="10755" max="10755" width="6.44140625" style="535" customWidth="1"/>
    <col min="10756" max="10756" width="10.33203125" style="535" customWidth="1"/>
    <col min="10757" max="10757" width="6.77734375" style="535" customWidth="1"/>
    <col min="10758" max="10758" width="10.33203125" style="535" customWidth="1"/>
    <col min="10759" max="10759" width="5.77734375" style="535" customWidth="1"/>
    <col min="10760" max="10760" width="10.33203125" style="535" customWidth="1"/>
    <col min="10761" max="10761" width="5.77734375" style="535" customWidth="1"/>
    <col min="10762" max="10762" width="11.77734375" style="535" customWidth="1"/>
    <col min="10763" max="10763" width="6.88671875" style="535" customWidth="1"/>
    <col min="10764" max="10764" width="10.6640625" style="535" customWidth="1"/>
    <col min="10765" max="10765" width="7" style="535" customWidth="1"/>
    <col min="10766" max="10766" width="13.33203125" style="535" customWidth="1"/>
    <col min="10767" max="10767" width="7.109375" style="535" customWidth="1"/>
    <col min="10768" max="10768" width="12.44140625" style="535" customWidth="1"/>
    <col min="10769" max="10769" width="7.77734375" style="535" customWidth="1"/>
    <col min="10770" max="10770" width="11.5546875" style="535" customWidth="1"/>
    <col min="10771" max="10771" width="7.109375" style="535" customWidth="1"/>
    <col min="10772" max="10772" width="9.109375" style="535" customWidth="1"/>
    <col min="10773" max="10773" width="5.33203125" style="535" customWidth="1"/>
    <col min="10774" max="10774" width="11.33203125" style="535" customWidth="1"/>
    <col min="10775" max="10775" width="8.33203125" style="535" customWidth="1"/>
    <col min="10776" max="10776" width="11.109375" style="535" customWidth="1"/>
    <col min="10777" max="10777" width="7.109375" style="535" customWidth="1"/>
    <col min="10778" max="10778" width="11.77734375" style="535" customWidth="1"/>
    <col min="10779" max="10779" width="6.88671875" style="535" customWidth="1"/>
    <col min="10780" max="10780" width="10.33203125" style="535" customWidth="1"/>
    <col min="10781" max="10781" width="5.33203125" style="535" customWidth="1"/>
    <col min="10782" max="10782" width="12.88671875" style="535" customWidth="1"/>
    <col min="10783" max="10783" width="5.77734375" style="535" customWidth="1"/>
    <col min="10784" max="10784" width="12.33203125" style="535" customWidth="1"/>
    <col min="10785" max="10785" width="5.77734375" style="535" customWidth="1"/>
    <col min="10786" max="10786" width="10" style="535" customWidth="1"/>
    <col min="10787" max="10787" width="12.33203125" style="535" bestFit="1" customWidth="1"/>
    <col min="10788" max="10788" width="11.109375" style="535" bestFit="1" customWidth="1"/>
    <col min="10789" max="10789" width="5.109375" style="535" customWidth="1"/>
    <col min="10790" max="10790" width="9" style="535" customWidth="1"/>
    <col min="10791" max="10791" width="11.109375" style="535" customWidth="1"/>
    <col min="10792" max="10792" width="4.44140625" style="535" bestFit="1" customWidth="1"/>
    <col min="10793" max="10793" width="10.77734375" style="535" customWidth="1"/>
    <col min="10794" max="10794" width="4.44140625" style="535" customWidth="1"/>
    <col min="10795" max="10795" width="11.109375" style="535" bestFit="1" customWidth="1"/>
    <col min="10796" max="10796" width="5.21875" style="535" customWidth="1"/>
    <col min="10797" max="10804" width="0" style="535" hidden="1" customWidth="1"/>
    <col min="10805" max="10805" width="11.5546875" style="535"/>
    <col min="10806" max="10807" width="0" style="535" hidden="1" customWidth="1"/>
    <col min="10808" max="11008" width="11.5546875" style="535"/>
    <col min="11009" max="11009" width="40.6640625" style="535" customWidth="1"/>
    <col min="11010" max="11010" width="10.33203125" style="535" customWidth="1"/>
    <col min="11011" max="11011" width="6.44140625" style="535" customWidth="1"/>
    <col min="11012" max="11012" width="10.33203125" style="535" customWidth="1"/>
    <col min="11013" max="11013" width="6.77734375" style="535" customWidth="1"/>
    <col min="11014" max="11014" width="10.33203125" style="535" customWidth="1"/>
    <col min="11015" max="11015" width="5.77734375" style="535" customWidth="1"/>
    <col min="11016" max="11016" width="10.33203125" style="535" customWidth="1"/>
    <col min="11017" max="11017" width="5.77734375" style="535" customWidth="1"/>
    <col min="11018" max="11018" width="11.77734375" style="535" customWidth="1"/>
    <col min="11019" max="11019" width="6.88671875" style="535" customWidth="1"/>
    <col min="11020" max="11020" width="10.6640625" style="535" customWidth="1"/>
    <col min="11021" max="11021" width="7" style="535" customWidth="1"/>
    <col min="11022" max="11022" width="13.33203125" style="535" customWidth="1"/>
    <col min="11023" max="11023" width="7.109375" style="535" customWidth="1"/>
    <col min="11024" max="11024" width="12.44140625" style="535" customWidth="1"/>
    <col min="11025" max="11025" width="7.77734375" style="535" customWidth="1"/>
    <col min="11026" max="11026" width="11.5546875" style="535" customWidth="1"/>
    <col min="11027" max="11027" width="7.109375" style="535" customWidth="1"/>
    <col min="11028" max="11028" width="9.109375" style="535" customWidth="1"/>
    <col min="11029" max="11029" width="5.33203125" style="535" customWidth="1"/>
    <col min="11030" max="11030" width="11.33203125" style="535" customWidth="1"/>
    <col min="11031" max="11031" width="8.33203125" style="535" customWidth="1"/>
    <col min="11032" max="11032" width="11.109375" style="535" customWidth="1"/>
    <col min="11033" max="11033" width="7.109375" style="535" customWidth="1"/>
    <col min="11034" max="11034" width="11.77734375" style="535" customWidth="1"/>
    <col min="11035" max="11035" width="6.88671875" style="535" customWidth="1"/>
    <col min="11036" max="11036" width="10.33203125" style="535" customWidth="1"/>
    <col min="11037" max="11037" width="5.33203125" style="535" customWidth="1"/>
    <col min="11038" max="11038" width="12.88671875" style="535" customWidth="1"/>
    <col min="11039" max="11039" width="5.77734375" style="535" customWidth="1"/>
    <col min="11040" max="11040" width="12.33203125" style="535" customWidth="1"/>
    <col min="11041" max="11041" width="5.77734375" style="535" customWidth="1"/>
    <col min="11042" max="11042" width="10" style="535" customWidth="1"/>
    <col min="11043" max="11043" width="12.33203125" style="535" bestFit="1" customWidth="1"/>
    <col min="11044" max="11044" width="11.109375" style="535" bestFit="1" customWidth="1"/>
    <col min="11045" max="11045" width="5.109375" style="535" customWidth="1"/>
    <col min="11046" max="11046" width="9" style="535" customWidth="1"/>
    <col min="11047" max="11047" width="11.109375" style="535" customWidth="1"/>
    <col min="11048" max="11048" width="4.44140625" style="535" bestFit="1" customWidth="1"/>
    <col min="11049" max="11049" width="10.77734375" style="535" customWidth="1"/>
    <col min="11050" max="11050" width="4.44140625" style="535" customWidth="1"/>
    <col min="11051" max="11051" width="11.109375" style="535" bestFit="1" customWidth="1"/>
    <col min="11052" max="11052" width="5.21875" style="535" customWidth="1"/>
    <col min="11053" max="11060" width="0" style="535" hidden="1" customWidth="1"/>
    <col min="11061" max="11061" width="11.5546875" style="535"/>
    <col min="11062" max="11063" width="0" style="535" hidden="1" customWidth="1"/>
    <col min="11064" max="11264" width="11.5546875" style="535"/>
    <col min="11265" max="11265" width="40.6640625" style="535" customWidth="1"/>
    <col min="11266" max="11266" width="10.33203125" style="535" customWidth="1"/>
    <col min="11267" max="11267" width="6.44140625" style="535" customWidth="1"/>
    <col min="11268" max="11268" width="10.33203125" style="535" customWidth="1"/>
    <col min="11269" max="11269" width="6.77734375" style="535" customWidth="1"/>
    <col min="11270" max="11270" width="10.33203125" style="535" customWidth="1"/>
    <col min="11271" max="11271" width="5.77734375" style="535" customWidth="1"/>
    <col min="11272" max="11272" width="10.33203125" style="535" customWidth="1"/>
    <col min="11273" max="11273" width="5.77734375" style="535" customWidth="1"/>
    <col min="11274" max="11274" width="11.77734375" style="535" customWidth="1"/>
    <col min="11275" max="11275" width="6.88671875" style="535" customWidth="1"/>
    <col min="11276" max="11276" width="10.6640625" style="535" customWidth="1"/>
    <col min="11277" max="11277" width="7" style="535" customWidth="1"/>
    <col min="11278" max="11278" width="13.33203125" style="535" customWidth="1"/>
    <col min="11279" max="11279" width="7.109375" style="535" customWidth="1"/>
    <col min="11280" max="11280" width="12.44140625" style="535" customWidth="1"/>
    <col min="11281" max="11281" width="7.77734375" style="535" customWidth="1"/>
    <col min="11282" max="11282" width="11.5546875" style="535" customWidth="1"/>
    <col min="11283" max="11283" width="7.109375" style="535" customWidth="1"/>
    <col min="11284" max="11284" width="9.109375" style="535" customWidth="1"/>
    <col min="11285" max="11285" width="5.33203125" style="535" customWidth="1"/>
    <col min="11286" max="11286" width="11.33203125" style="535" customWidth="1"/>
    <col min="11287" max="11287" width="8.33203125" style="535" customWidth="1"/>
    <col min="11288" max="11288" width="11.109375" style="535" customWidth="1"/>
    <col min="11289" max="11289" width="7.109375" style="535" customWidth="1"/>
    <col min="11290" max="11290" width="11.77734375" style="535" customWidth="1"/>
    <col min="11291" max="11291" width="6.88671875" style="535" customWidth="1"/>
    <col min="11292" max="11292" width="10.33203125" style="535" customWidth="1"/>
    <col min="11293" max="11293" width="5.33203125" style="535" customWidth="1"/>
    <col min="11294" max="11294" width="12.88671875" style="535" customWidth="1"/>
    <col min="11295" max="11295" width="5.77734375" style="535" customWidth="1"/>
    <col min="11296" max="11296" width="12.33203125" style="535" customWidth="1"/>
    <col min="11297" max="11297" width="5.77734375" style="535" customWidth="1"/>
    <col min="11298" max="11298" width="10" style="535" customWidth="1"/>
    <col min="11299" max="11299" width="12.33203125" style="535" bestFit="1" customWidth="1"/>
    <col min="11300" max="11300" width="11.109375" style="535" bestFit="1" customWidth="1"/>
    <col min="11301" max="11301" width="5.109375" style="535" customWidth="1"/>
    <col min="11302" max="11302" width="9" style="535" customWidth="1"/>
    <col min="11303" max="11303" width="11.109375" style="535" customWidth="1"/>
    <col min="11304" max="11304" width="4.44140625" style="535" bestFit="1" customWidth="1"/>
    <col min="11305" max="11305" width="10.77734375" style="535" customWidth="1"/>
    <col min="11306" max="11306" width="4.44140625" style="535" customWidth="1"/>
    <col min="11307" max="11307" width="11.109375" style="535" bestFit="1" customWidth="1"/>
    <col min="11308" max="11308" width="5.21875" style="535" customWidth="1"/>
    <col min="11309" max="11316" width="0" style="535" hidden="1" customWidth="1"/>
    <col min="11317" max="11317" width="11.5546875" style="535"/>
    <col min="11318" max="11319" width="0" style="535" hidden="1" customWidth="1"/>
    <col min="11320" max="11520" width="11.5546875" style="535"/>
    <col min="11521" max="11521" width="40.6640625" style="535" customWidth="1"/>
    <col min="11522" max="11522" width="10.33203125" style="535" customWidth="1"/>
    <col min="11523" max="11523" width="6.44140625" style="535" customWidth="1"/>
    <col min="11524" max="11524" width="10.33203125" style="535" customWidth="1"/>
    <col min="11525" max="11525" width="6.77734375" style="535" customWidth="1"/>
    <col min="11526" max="11526" width="10.33203125" style="535" customWidth="1"/>
    <col min="11527" max="11527" width="5.77734375" style="535" customWidth="1"/>
    <col min="11528" max="11528" width="10.33203125" style="535" customWidth="1"/>
    <col min="11529" max="11529" width="5.77734375" style="535" customWidth="1"/>
    <col min="11530" max="11530" width="11.77734375" style="535" customWidth="1"/>
    <col min="11531" max="11531" width="6.88671875" style="535" customWidth="1"/>
    <col min="11532" max="11532" width="10.6640625" style="535" customWidth="1"/>
    <col min="11533" max="11533" width="7" style="535" customWidth="1"/>
    <col min="11534" max="11534" width="13.33203125" style="535" customWidth="1"/>
    <col min="11535" max="11535" width="7.109375" style="535" customWidth="1"/>
    <col min="11536" max="11536" width="12.44140625" style="535" customWidth="1"/>
    <col min="11537" max="11537" width="7.77734375" style="535" customWidth="1"/>
    <col min="11538" max="11538" width="11.5546875" style="535" customWidth="1"/>
    <col min="11539" max="11539" width="7.109375" style="535" customWidth="1"/>
    <col min="11540" max="11540" width="9.109375" style="535" customWidth="1"/>
    <col min="11541" max="11541" width="5.33203125" style="535" customWidth="1"/>
    <col min="11542" max="11542" width="11.33203125" style="535" customWidth="1"/>
    <col min="11543" max="11543" width="8.33203125" style="535" customWidth="1"/>
    <col min="11544" max="11544" width="11.109375" style="535" customWidth="1"/>
    <col min="11545" max="11545" width="7.109375" style="535" customWidth="1"/>
    <col min="11546" max="11546" width="11.77734375" style="535" customWidth="1"/>
    <col min="11547" max="11547" width="6.88671875" style="535" customWidth="1"/>
    <col min="11548" max="11548" width="10.33203125" style="535" customWidth="1"/>
    <col min="11549" max="11549" width="5.33203125" style="535" customWidth="1"/>
    <col min="11550" max="11550" width="12.88671875" style="535" customWidth="1"/>
    <col min="11551" max="11551" width="5.77734375" style="535" customWidth="1"/>
    <col min="11552" max="11552" width="12.33203125" style="535" customWidth="1"/>
    <col min="11553" max="11553" width="5.77734375" style="535" customWidth="1"/>
    <col min="11554" max="11554" width="10" style="535" customWidth="1"/>
    <col min="11555" max="11555" width="12.33203125" style="535" bestFit="1" customWidth="1"/>
    <col min="11556" max="11556" width="11.109375" style="535" bestFit="1" customWidth="1"/>
    <col min="11557" max="11557" width="5.109375" style="535" customWidth="1"/>
    <col min="11558" max="11558" width="9" style="535" customWidth="1"/>
    <col min="11559" max="11559" width="11.109375" style="535" customWidth="1"/>
    <col min="11560" max="11560" width="4.44140625" style="535" bestFit="1" customWidth="1"/>
    <col min="11561" max="11561" width="10.77734375" style="535" customWidth="1"/>
    <col min="11562" max="11562" width="4.44140625" style="535" customWidth="1"/>
    <col min="11563" max="11563" width="11.109375" style="535" bestFit="1" customWidth="1"/>
    <col min="11564" max="11564" width="5.21875" style="535" customWidth="1"/>
    <col min="11565" max="11572" width="0" style="535" hidden="1" customWidth="1"/>
    <col min="11573" max="11573" width="11.5546875" style="535"/>
    <col min="11574" max="11575" width="0" style="535" hidden="1" customWidth="1"/>
    <col min="11576" max="11776" width="11.5546875" style="535"/>
    <col min="11777" max="11777" width="40.6640625" style="535" customWidth="1"/>
    <col min="11778" max="11778" width="10.33203125" style="535" customWidth="1"/>
    <col min="11779" max="11779" width="6.44140625" style="535" customWidth="1"/>
    <col min="11780" max="11780" width="10.33203125" style="535" customWidth="1"/>
    <col min="11781" max="11781" width="6.77734375" style="535" customWidth="1"/>
    <col min="11782" max="11782" width="10.33203125" style="535" customWidth="1"/>
    <col min="11783" max="11783" width="5.77734375" style="535" customWidth="1"/>
    <col min="11784" max="11784" width="10.33203125" style="535" customWidth="1"/>
    <col min="11785" max="11785" width="5.77734375" style="535" customWidth="1"/>
    <col min="11786" max="11786" width="11.77734375" style="535" customWidth="1"/>
    <col min="11787" max="11787" width="6.88671875" style="535" customWidth="1"/>
    <col min="11788" max="11788" width="10.6640625" style="535" customWidth="1"/>
    <col min="11789" max="11789" width="7" style="535" customWidth="1"/>
    <col min="11790" max="11790" width="13.33203125" style="535" customWidth="1"/>
    <col min="11791" max="11791" width="7.109375" style="535" customWidth="1"/>
    <col min="11792" max="11792" width="12.44140625" style="535" customWidth="1"/>
    <col min="11793" max="11793" width="7.77734375" style="535" customWidth="1"/>
    <col min="11794" max="11794" width="11.5546875" style="535" customWidth="1"/>
    <col min="11795" max="11795" width="7.109375" style="535" customWidth="1"/>
    <col min="11796" max="11796" width="9.109375" style="535" customWidth="1"/>
    <col min="11797" max="11797" width="5.33203125" style="535" customWidth="1"/>
    <col min="11798" max="11798" width="11.33203125" style="535" customWidth="1"/>
    <col min="11799" max="11799" width="8.33203125" style="535" customWidth="1"/>
    <col min="11800" max="11800" width="11.109375" style="535" customWidth="1"/>
    <col min="11801" max="11801" width="7.109375" style="535" customWidth="1"/>
    <col min="11802" max="11802" width="11.77734375" style="535" customWidth="1"/>
    <col min="11803" max="11803" width="6.88671875" style="535" customWidth="1"/>
    <col min="11804" max="11804" width="10.33203125" style="535" customWidth="1"/>
    <col min="11805" max="11805" width="5.33203125" style="535" customWidth="1"/>
    <col min="11806" max="11806" width="12.88671875" style="535" customWidth="1"/>
    <col min="11807" max="11807" width="5.77734375" style="535" customWidth="1"/>
    <col min="11808" max="11808" width="12.33203125" style="535" customWidth="1"/>
    <col min="11809" max="11809" width="5.77734375" style="535" customWidth="1"/>
    <col min="11810" max="11810" width="10" style="535" customWidth="1"/>
    <col min="11811" max="11811" width="12.33203125" style="535" bestFit="1" customWidth="1"/>
    <col min="11812" max="11812" width="11.109375" style="535" bestFit="1" customWidth="1"/>
    <col min="11813" max="11813" width="5.109375" style="535" customWidth="1"/>
    <col min="11814" max="11814" width="9" style="535" customWidth="1"/>
    <col min="11815" max="11815" width="11.109375" style="535" customWidth="1"/>
    <col min="11816" max="11816" width="4.44140625" style="535" bestFit="1" customWidth="1"/>
    <col min="11817" max="11817" width="10.77734375" style="535" customWidth="1"/>
    <col min="11818" max="11818" width="4.44140625" style="535" customWidth="1"/>
    <col min="11819" max="11819" width="11.109375" style="535" bestFit="1" customWidth="1"/>
    <col min="11820" max="11820" width="5.21875" style="535" customWidth="1"/>
    <col min="11821" max="11828" width="0" style="535" hidden="1" customWidth="1"/>
    <col min="11829" max="11829" width="11.5546875" style="535"/>
    <col min="11830" max="11831" width="0" style="535" hidden="1" customWidth="1"/>
    <col min="11832" max="12032" width="11.5546875" style="535"/>
    <col min="12033" max="12033" width="40.6640625" style="535" customWidth="1"/>
    <col min="12034" max="12034" width="10.33203125" style="535" customWidth="1"/>
    <col min="12035" max="12035" width="6.44140625" style="535" customWidth="1"/>
    <col min="12036" max="12036" width="10.33203125" style="535" customWidth="1"/>
    <col min="12037" max="12037" width="6.77734375" style="535" customWidth="1"/>
    <col min="12038" max="12038" width="10.33203125" style="535" customWidth="1"/>
    <col min="12039" max="12039" width="5.77734375" style="535" customWidth="1"/>
    <col min="12040" max="12040" width="10.33203125" style="535" customWidth="1"/>
    <col min="12041" max="12041" width="5.77734375" style="535" customWidth="1"/>
    <col min="12042" max="12042" width="11.77734375" style="535" customWidth="1"/>
    <col min="12043" max="12043" width="6.88671875" style="535" customWidth="1"/>
    <col min="12044" max="12044" width="10.6640625" style="535" customWidth="1"/>
    <col min="12045" max="12045" width="7" style="535" customWidth="1"/>
    <col min="12046" max="12046" width="13.33203125" style="535" customWidth="1"/>
    <col min="12047" max="12047" width="7.109375" style="535" customWidth="1"/>
    <col min="12048" max="12048" width="12.44140625" style="535" customWidth="1"/>
    <col min="12049" max="12049" width="7.77734375" style="535" customWidth="1"/>
    <col min="12050" max="12050" width="11.5546875" style="535" customWidth="1"/>
    <col min="12051" max="12051" width="7.109375" style="535" customWidth="1"/>
    <col min="12052" max="12052" width="9.109375" style="535" customWidth="1"/>
    <col min="12053" max="12053" width="5.33203125" style="535" customWidth="1"/>
    <col min="12054" max="12054" width="11.33203125" style="535" customWidth="1"/>
    <col min="12055" max="12055" width="8.33203125" style="535" customWidth="1"/>
    <col min="12056" max="12056" width="11.109375" style="535" customWidth="1"/>
    <col min="12057" max="12057" width="7.109375" style="535" customWidth="1"/>
    <col min="12058" max="12058" width="11.77734375" style="535" customWidth="1"/>
    <col min="12059" max="12059" width="6.88671875" style="535" customWidth="1"/>
    <col min="12060" max="12060" width="10.33203125" style="535" customWidth="1"/>
    <col min="12061" max="12061" width="5.33203125" style="535" customWidth="1"/>
    <col min="12062" max="12062" width="12.88671875" style="535" customWidth="1"/>
    <col min="12063" max="12063" width="5.77734375" style="535" customWidth="1"/>
    <col min="12064" max="12064" width="12.33203125" style="535" customWidth="1"/>
    <col min="12065" max="12065" width="5.77734375" style="535" customWidth="1"/>
    <col min="12066" max="12066" width="10" style="535" customWidth="1"/>
    <col min="12067" max="12067" width="12.33203125" style="535" bestFit="1" customWidth="1"/>
    <col min="12068" max="12068" width="11.109375" style="535" bestFit="1" customWidth="1"/>
    <col min="12069" max="12069" width="5.109375" style="535" customWidth="1"/>
    <col min="12070" max="12070" width="9" style="535" customWidth="1"/>
    <col min="12071" max="12071" width="11.109375" style="535" customWidth="1"/>
    <col min="12072" max="12072" width="4.44140625" style="535" bestFit="1" customWidth="1"/>
    <col min="12073" max="12073" width="10.77734375" style="535" customWidth="1"/>
    <col min="12074" max="12074" width="4.44140625" style="535" customWidth="1"/>
    <col min="12075" max="12075" width="11.109375" style="535" bestFit="1" customWidth="1"/>
    <col min="12076" max="12076" width="5.21875" style="535" customWidth="1"/>
    <col min="12077" max="12084" width="0" style="535" hidden="1" customWidth="1"/>
    <col min="12085" max="12085" width="11.5546875" style="535"/>
    <col min="12086" max="12087" width="0" style="535" hidden="1" customWidth="1"/>
    <col min="12088" max="12288" width="11.5546875" style="535"/>
    <col min="12289" max="12289" width="40.6640625" style="535" customWidth="1"/>
    <col min="12290" max="12290" width="10.33203125" style="535" customWidth="1"/>
    <col min="12291" max="12291" width="6.44140625" style="535" customWidth="1"/>
    <col min="12292" max="12292" width="10.33203125" style="535" customWidth="1"/>
    <col min="12293" max="12293" width="6.77734375" style="535" customWidth="1"/>
    <col min="12294" max="12294" width="10.33203125" style="535" customWidth="1"/>
    <col min="12295" max="12295" width="5.77734375" style="535" customWidth="1"/>
    <col min="12296" max="12296" width="10.33203125" style="535" customWidth="1"/>
    <col min="12297" max="12297" width="5.77734375" style="535" customWidth="1"/>
    <col min="12298" max="12298" width="11.77734375" style="535" customWidth="1"/>
    <col min="12299" max="12299" width="6.88671875" style="535" customWidth="1"/>
    <col min="12300" max="12300" width="10.6640625" style="535" customWidth="1"/>
    <col min="12301" max="12301" width="7" style="535" customWidth="1"/>
    <col min="12302" max="12302" width="13.33203125" style="535" customWidth="1"/>
    <col min="12303" max="12303" width="7.109375" style="535" customWidth="1"/>
    <col min="12304" max="12304" width="12.44140625" style="535" customWidth="1"/>
    <col min="12305" max="12305" width="7.77734375" style="535" customWidth="1"/>
    <col min="12306" max="12306" width="11.5546875" style="535" customWidth="1"/>
    <col min="12307" max="12307" width="7.109375" style="535" customWidth="1"/>
    <col min="12308" max="12308" width="9.109375" style="535" customWidth="1"/>
    <col min="12309" max="12309" width="5.33203125" style="535" customWidth="1"/>
    <col min="12310" max="12310" width="11.33203125" style="535" customWidth="1"/>
    <col min="12311" max="12311" width="8.33203125" style="535" customWidth="1"/>
    <col min="12312" max="12312" width="11.109375" style="535" customWidth="1"/>
    <col min="12313" max="12313" width="7.109375" style="535" customWidth="1"/>
    <col min="12314" max="12314" width="11.77734375" style="535" customWidth="1"/>
    <col min="12315" max="12315" width="6.88671875" style="535" customWidth="1"/>
    <col min="12316" max="12316" width="10.33203125" style="535" customWidth="1"/>
    <col min="12317" max="12317" width="5.33203125" style="535" customWidth="1"/>
    <col min="12318" max="12318" width="12.88671875" style="535" customWidth="1"/>
    <col min="12319" max="12319" width="5.77734375" style="535" customWidth="1"/>
    <col min="12320" max="12320" width="12.33203125" style="535" customWidth="1"/>
    <col min="12321" max="12321" width="5.77734375" style="535" customWidth="1"/>
    <col min="12322" max="12322" width="10" style="535" customWidth="1"/>
    <col min="12323" max="12323" width="12.33203125" style="535" bestFit="1" customWidth="1"/>
    <col min="12324" max="12324" width="11.109375" style="535" bestFit="1" customWidth="1"/>
    <col min="12325" max="12325" width="5.109375" style="535" customWidth="1"/>
    <col min="12326" max="12326" width="9" style="535" customWidth="1"/>
    <col min="12327" max="12327" width="11.109375" style="535" customWidth="1"/>
    <col min="12328" max="12328" width="4.44140625" style="535" bestFit="1" customWidth="1"/>
    <col min="12329" max="12329" width="10.77734375" style="535" customWidth="1"/>
    <col min="12330" max="12330" width="4.44140625" style="535" customWidth="1"/>
    <col min="12331" max="12331" width="11.109375" style="535" bestFit="1" customWidth="1"/>
    <col min="12332" max="12332" width="5.21875" style="535" customWidth="1"/>
    <col min="12333" max="12340" width="0" style="535" hidden="1" customWidth="1"/>
    <col min="12341" max="12341" width="11.5546875" style="535"/>
    <col min="12342" max="12343" width="0" style="535" hidden="1" customWidth="1"/>
    <col min="12344" max="12544" width="11.5546875" style="535"/>
    <col min="12545" max="12545" width="40.6640625" style="535" customWidth="1"/>
    <col min="12546" max="12546" width="10.33203125" style="535" customWidth="1"/>
    <col min="12547" max="12547" width="6.44140625" style="535" customWidth="1"/>
    <col min="12548" max="12548" width="10.33203125" style="535" customWidth="1"/>
    <col min="12549" max="12549" width="6.77734375" style="535" customWidth="1"/>
    <col min="12550" max="12550" width="10.33203125" style="535" customWidth="1"/>
    <col min="12551" max="12551" width="5.77734375" style="535" customWidth="1"/>
    <col min="12552" max="12552" width="10.33203125" style="535" customWidth="1"/>
    <col min="12553" max="12553" width="5.77734375" style="535" customWidth="1"/>
    <col min="12554" max="12554" width="11.77734375" style="535" customWidth="1"/>
    <col min="12555" max="12555" width="6.88671875" style="535" customWidth="1"/>
    <col min="12556" max="12556" width="10.6640625" style="535" customWidth="1"/>
    <col min="12557" max="12557" width="7" style="535" customWidth="1"/>
    <col min="12558" max="12558" width="13.33203125" style="535" customWidth="1"/>
    <col min="12559" max="12559" width="7.109375" style="535" customWidth="1"/>
    <col min="12560" max="12560" width="12.44140625" style="535" customWidth="1"/>
    <col min="12561" max="12561" width="7.77734375" style="535" customWidth="1"/>
    <col min="12562" max="12562" width="11.5546875" style="535" customWidth="1"/>
    <col min="12563" max="12563" width="7.109375" style="535" customWidth="1"/>
    <col min="12564" max="12564" width="9.109375" style="535" customWidth="1"/>
    <col min="12565" max="12565" width="5.33203125" style="535" customWidth="1"/>
    <col min="12566" max="12566" width="11.33203125" style="535" customWidth="1"/>
    <col min="12567" max="12567" width="8.33203125" style="535" customWidth="1"/>
    <col min="12568" max="12568" width="11.109375" style="535" customWidth="1"/>
    <col min="12569" max="12569" width="7.109375" style="535" customWidth="1"/>
    <col min="12570" max="12570" width="11.77734375" style="535" customWidth="1"/>
    <col min="12571" max="12571" width="6.88671875" style="535" customWidth="1"/>
    <col min="12572" max="12572" width="10.33203125" style="535" customWidth="1"/>
    <col min="12573" max="12573" width="5.33203125" style="535" customWidth="1"/>
    <col min="12574" max="12574" width="12.88671875" style="535" customWidth="1"/>
    <col min="12575" max="12575" width="5.77734375" style="535" customWidth="1"/>
    <col min="12576" max="12576" width="12.33203125" style="535" customWidth="1"/>
    <col min="12577" max="12577" width="5.77734375" style="535" customWidth="1"/>
    <col min="12578" max="12578" width="10" style="535" customWidth="1"/>
    <col min="12579" max="12579" width="12.33203125" style="535" bestFit="1" customWidth="1"/>
    <col min="12580" max="12580" width="11.109375" style="535" bestFit="1" customWidth="1"/>
    <col min="12581" max="12581" width="5.109375" style="535" customWidth="1"/>
    <col min="12582" max="12582" width="9" style="535" customWidth="1"/>
    <col min="12583" max="12583" width="11.109375" style="535" customWidth="1"/>
    <col min="12584" max="12584" width="4.44140625" style="535" bestFit="1" customWidth="1"/>
    <col min="12585" max="12585" width="10.77734375" style="535" customWidth="1"/>
    <col min="12586" max="12586" width="4.44140625" style="535" customWidth="1"/>
    <col min="12587" max="12587" width="11.109375" style="535" bestFit="1" customWidth="1"/>
    <col min="12588" max="12588" width="5.21875" style="535" customWidth="1"/>
    <col min="12589" max="12596" width="0" style="535" hidden="1" customWidth="1"/>
    <col min="12597" max="12597" width="11.5546875" style="535"/>
    <col min="12598" max="12599" width="0" style="535" hidden="1" customWidth="1"/>
    <col min="12600" max="12800" width="11.5546875" style="535"/>
    <col min="12801" max="12801" width="40.6640625" style="535" customWidth="1"/>
    <col min="12802" max="12802" width="10.33203125" style="535" customWidth="1"/>
    <col min="12803" max="12803" width="6.44140625" style="535" customWidth="1"/>
    <col min="12804" max="12804" width="10.33203125" style="535" customWidth="1"/>
    <col min="12805" max="12805" width="6.77734375" style="535" customWidth="1"/>
    <col min="12806" max="12806" width="10.33203125" style="535" customWidth="1"/>
    <col min="12807" max="12807" width="5.77734375" style="535" customWidth="1"/>
    <col min="12808" max="12808" width="10.33203125" style="535" customWidth="1"/>
    <col min="12809" max="12809" width="5.77734375" style="535" customWidth="1"/>
    <col min="12810" max="12810" width="11.77734375" style="535" customWidth="1"/>
    <col min="12811" max="12811" width="6.88671875" style="535" customWidth="1"/>
    <col min="12812" max="12812" width="10.6640625" style="535" customWidth="1"/>
    <col min="12813" max="12813" width="7" style="535" customWidth="1"/>
    <col min="12814" max="12814" width="13.33203125" style="535" customWidth="1"/>
    <col min="12815" max="12815" width="7.109375" style="535" customWidth="1"/>
    <col min="12816" max="12816" width="12.44140625" style="535" customWidth="1"/>
    <col min="12817" max="12817" width="7.77734375" style="535" customWidth="1"/>
    <col min="12818" max="12818" width="11.5546875" style="535" customWidth="1"/>
    <col min="12819" max="12819" width="7.109375" style="535" customWidth="1"/>
    <col min="12820" max="12820" width="9.109375" style="535" customWidth="1"/>
    <col min="12821" max="12821" width="5.33203125" style="535" customWidth="1"/>
    <col min="12822" max="12822" width="11.33203125" style="535" customWidth="1"/>
    <col min="12823" max="12823" width="8.33203125" style="535" customWidth="1"/>
    <col min="12824" max="12824" width="11.109375" style="535" customWidth="1"/>
    <col min="12825" max="12825" width="7.109375" style="535" customWidth="1"/>
    <col min="12826" max="12826" width="11.77734375" style="535" customWidth="1"/>
    <col min="12827" max="12827" width="6.88671875" style="535" customWidth="1"/>
    <col min="12828" max="12828" width="10.33203125" style="535" customWidth="1"/>
    <col min="12829" max="12829" width="5.33203125" style="535" customWidth="1"/>
    <col min="12830" max="12830" width="12.88671875" style="535" customWidth="1"/>
    <col min="12831" max="12831" width="5.77734375" style="535" customWidth="1"/>
    <col min="12832" max="12832" width="12.33203125" style="535" customWidth="1"/>
    <col min="12833" max="12833" width="5.77734375" style="535" customWidth="1"/>
    <col min="12834" max="12834" width="10" style="535" customWidth="1"/>
    <col min="12835" max="12835" width="12.33203125" style="535" bestFit="1" customWidth="1"/>
    <col min="12836" max="12836" width="11.109375" style="535" bestFit="1" customWidth="1"/>
    <col min="12837" max="12837" width="5.109375" style="535" customWidth="1"/>
    <col min="12838" max="12838" width="9" style="535" customWidth="1"/>
    <col min="12839" max="12839" width="11.109375" style="535" customWidth="1"/>
    <col min="12840" max="12840" width="4.44140625" style="535" bestFit="1" customWidth="1"/>
    <col min="12841" max="12841" width="10.77734375" style="535" customWidth="1"/>
    <col min="12842" max="12842" width="4.44140625" style="535" customWidth="1"/>
    <col min="12843" max="12843" width="11.109375" style="535" bestFit="1" customWidth="1"/>
    <col min="12844" max="12844" width="5.21875" style="535" customWidth="1"/>
    <col min="12845" max="12852" width="0" style="535" hidden="1" customWidth="1"/>
    <col min="12853" max="12853" width="11.5546875" style="535"/>
    <col min="12854" max="12855" width="0" style="535" hidden="1" customWidth="1"/>
    <col min="12856" max="13056" width="11.5546875" style="535"/>
    <col min="13057" max="13057" width="40.6640625" style="535" customWidth="1"/>
    <col min="13058" max="13058" width="10.33203125" style="535" customWidth="1"/>
    <col min="13059" max="13059" width="6.44140625" style="535" customWidth="1"/>
    <col min="13060" max="13060" width="10.33203125" style="535" customWidth="1"/>
    <col min="13061" max="13061" width="6.77734375" style="535" customWidth="1"/>
    <col min="13062" max="13062" width="10.33203125" style="535" customWidth="1"/>
    <col min="13063" max="13063" width="5.77734375" style="535" customWidth="1"/>
    <col min="13064" max="13064" width="10.33203125" style="535" customWidth="1"/>
    <col min="13065" max="13065" width="5.77734375" style="535" customWidth="1"/>
    <col min="13066" max="13066" width="11.77734375" style="535" customWidth="1"/>
    <col min="13067" max="13067" width="6.88671875" style="535" customWidth="1"/>
    <col min="13068" max="13068" width="10.6640625" style="535" customWidth="1"/>
    <col min="13069" max="13069" width="7" style="535" customWidth="1"/>
    <col min="13070" max="13070" width="13.33203125" style="535" customWidth="1"/>
    <col min="13071" max="13071" width="7.109375" style="535" customWidth="1"/>
    <col min="13072" max="13072" width="12.44140625" style="535" customWidth="1"/>
    <col min="13073" max="13073" width="7.77734375" style="535" customWidth="1"/>
    <col min="13074" max="13074" width="11.5546875" style="535" customWidth="1"/>
    <col min="13075" max="13075" width="7.109375" style="535" customWidth="1"/>
    <col min="13076" max="13076" width="9.109375" style="535" customWidth="1"/>
    <col min="13077" max="13077" width="5.33203125" style="535" customWidth="1"/>
    <col min="13078" max="13078" width="11.33203125" style="535" customWidth="1"/>
    <col min="13079" max="13079" width="8.33203125" style="535" customWidth="1"/>
    <col min="13080" max="13080" width="11.109375" style="535" customWidth="1"/>
    <col min="13081" max="13081" width="7.109375" style="535" customWidth="1"/>
    <col min="13082" max="13082" width="11.77734375" style="535" customWidth="1"/>
    <col min="13083" max="13083" width="6.88671875" style="535" customWidth="1"/>
    <col min="13084" max="13084" width="10.33203125" style="535" customWidth="1"/>
    <col min="13085" max="13085" width="5.33203125" style="535" customWidth="1"/>
    <col min="13086" max="13086" width="12.88671875" style="535" customWidth="1"/>
    <col min="13087" max="13087" width="5.77734375" style="535" customWidth="1"/>
    <col min="13088" max="13088" width="12.33203125" style="535" customWidth="1"/>
    <col min="13089" max="13089" width="5.77734375" style="535" customWidth="1"/>
    <col min="13090" max="13090" width="10" style="535" customWidth="1"/>
    <col min="13091" max="13091" width="12.33203125" style="535" bestFit="1" customWidth="1"/>
    <col min="13092" max="13092" width="11.109375" style="535" bestFit="1" customWidth="1"/>
    <col min="13093" max="13093" width="5.109375" style="535" customWidth="1"/>
    <col min="13094" max="13094" width="9" style="535" customWidth="1"/>
    <col min="13095" max="13095" width="11.109375" style="535" customWidth="1"/>
    <col min="13096" max="13096" width="4.44140625" style="535" bestFit="1" customWidth="1"/>
    <col min="13097" max="13097" width="10.77734375" style="535" customWidth="1"/>
    <col min="13098" max="13098" width="4.44140625" style="535" customWidth="1"/>
    <col min="13099" max="13099" width="11.109375" style="535" bestFit="1" customWidth="1"/>
    <col min="13100" max="13100" width="5.21875" style="535" customWidth="1"/>
    <col min="13101" max="13108" width="0" style="535" hidden="1" customWidth="1"/>
    <col min="13109" max="13109" width="11.5546875" style="535"/>
    <col min="13110" max="13111" width="0" style="535" hidden="1" customWidth="1"/>
    <col min="13112" max="13312" width="11.5546875" style="535"/>
    <col min="13313" max="13313" width="40.6640625" style="535" customWidth="1"/>
    <col min="13314" max="13314" width="10.33203125" style="535" customWidth="1"/>
    <col min="13315" max="13315" width="6.44140625" style="535" customWidth="1"/>
    <col min="13316" max="13316" width="10.33203125" style="535" customWidth="1"/>
    <col min="13317" max="13317" width="6.77734375" style="535" customWidth="1"/>
    <col min="13318" max="13318" width="10.33203125" style="535" customWidth="1"/>
    <col min="13319" max="13319" width="5.77734375" style="535" customWidth="1"/>
    <col min="13320" max="13320" width="10.33203125" style="535" customWidth="1"/>
    <col min="13321" max="13321" width="5.77734375" style="535" customWidth="1"/>
    <col min="13322" max="13322" width="11.77734375" style="535" customWidth="1"/>
    <col min="13323" max="13323" width="6.88671875" style="535" customWidth="1"/>
    <col min="13324" max="13324" width="10.6640625" style="535" customWidth="1"/>
    <col min="13325" max="13325" width="7" style="535" customWidth="1"/>
    <col min="13326" max="13326" width="13.33203125" style="535" customWidth="1"/>
    <col min="13327" max="13327" width="7.109375" style="535" customWidth="1"/>
    <col min="13328" max="13328" width="12.44140625" style="535" customWidth="1"/>
    <col min="13329" max="13329" width="7.77734375" style="535" customWidth="1"/>
    <col min="13330" max="13330" width="11.5546875" style="535" customWidth="1"/>
    <col min="13331" max="13331" width="7.109375" style="535" customWidth="1"/>
    <col min="13332" max="13332" width="9.109375" style="535" customWidth="1"/>
    <col min="13333" max="13333" width="5.33203125" style="535" customWidth="1"/>
    <col min="13334" max="13334" width="11.33203125" style="535" customWidth="1"/>
    <col min="13335" max="13335" width="8.33203125" style="535" customWidth="1"/>
    <col min="13336" max="13336" width="11.109375" style="535" customWidth="1"/>
    <col min="13337" max="13337" width="7.109375" style="535" customWidth="1"/>
    <col min="13338" max="13338" width="11.77734375" style="535" customWidth="1"/>
    <col min="13339" max="13339" width="6.88671875" style="535" customWidth="1"/>
    <col min="13340" max="13340" width="10.33203125" style="535" customWidth="1"/>
    <col min="13341" max="13341" width="5.33203125" style="535" customWidth="1"/>
    <col min="13342" max="13342" width="12.88671875" style="535" customWidth="1"/>
    <col min="13343" max="13343" width="5.77734375" style="535" customWidth="1"/>
    <col min="13344" max="13344" width="12.33203125" style="535" customWidth="1"/>
    <col min="13345" max="13345" width="5.77734375" style="535" customWidth="1"/>
    <col min="13346" max="13346" width="10" style="535" customWidth="1"/>
    <col min="13347" max="13347" width="12.33203125" style="535" bestFit="1" customWidth="1"/>
    <col min="13348" max="13348" width="11.109375" style="535" bestFit="1" customWidth="1"/>
    <col min="13349" max="13349" width="5.109375" style="535" customWidth="1"/>
    <col min="13350" max="13350" width="9" style="535" customWidth="1"/>
    <col min="13351" max="13351" width="11.109375" style="535" customWidth="1"/>
    <col min="13352" max="13352" width="4.44140625" style="535" bestFit="1" customWidth="1"/>
    <col min="13353" max="13353" width="10.77734375" style="535" customWidth="1"/>
    <col min="13354" max="13354" width="4.44140625" style="535" customWidth="1"/>
    <col min="13355" max="13355" width="11.109375" style="535" bestFit="1" customWidth="1"/>
    <col min="13356" max="13356" width="5.21875" style="535" customWidth="1"/>
    <col min="13357" max="13364" width="0" style="535" hidden="1" customWidth="1"/>
    <col min="13365" max="13365" width="11.5546875" style="535"/>
    <col min="13366" max="13367" width="0" style="535" hidden="1" customWidth="1"/>
    <col min="13368" max="13568" width="11.5546875" style="535"/>
    <col min="13569" max="13569" width="40.6640625" style="535" customWidth="1"/>
    <col min="13570" max="13570" width="10.33203125" style="535" customWidth="1"/>
    <col min="13571" max="13571" width="6.44140625" style="535" customWidth="1"/>
    <col min="13572" max="13572" width="10.33203125" style="535" customWidth="1"/>
    <col min="13573" max="13573" width="6.77734375" style="535" customWidth="1"/>
    <col min="13574" max="13574" width="10.33203125" style="535" customWidth="1"/>
    <col min="13575" max="13575" width="5.77734375" style="535" customWidth="1"/>
    <col min="13576" max="13576" width="10.33203125" style="535" customWidth="1"/>
    <col min="13577" max="13577" width="5.77734375" style="535" customWidth="1"/>
    <col min="13578" max="13578" width="11.77734375" style="535" customWidth="1"/>
    <col min="13579" max="13579" width="6.88671875" style="535" customWidth="1"/>
    <col min="13580" max="13580" width="10.6640625" style="535" customWidth="1"/>
    <col min="13581" max="13581" width="7" style="535" customWidth="1"/>
    <col min="13582" max="13582" width="13.33203125" style="535" customWidth="1"/>
    <col min="13583" max="13583" width="7.109375" style="535" customWidth="1"/>
    <col min="13584" max="13584" width="12.44140625" style="535" customWidth="1"/>
    <col min="13585" max="13585" width="7.77734375" style="535" customWidth="1"/>
    <col min="13586" max="13586" width="11.5546875" style="535" customWidth="1"/>
    <col min="13587" max="13587" width="7.109375" style="535" customWidth="1"/>
    <col min="13588" max="13588" width="9.109375" style="535" customWidth="1"/>
    <col min="13589" max="13589" width="5.33203125" style="535" customWidth="1"/>
    <col min="13590" max="13590" width="11.33203125" style="535" customWidth="1"/>
    <col min="13591" max="13591" width="8.33203125" style="535" customWidth="1"/>
    <col min="13592" max="13592" width="11.109375" style="535" customWidth="1"/>
    <col min="13593" max="13593" width="7.109375" style="535" customWidth="1"/>
    <col min="13594" max="13594" width="11.77734375" style="535" customWidth="1"/>
    <col min="13595" max="13595" width="6.88671875" style="535" customWidth="1"/>
    <col min="13596" max="13596" width="10.33203125" style="535" customWidth="1"/>
    <col min="13597" max="13597" width="5.33203125" style="535" customWidth="1"/>
    <col min="13598" max="13598" width="12.88671875" style="535" customWidth="1"/>
    <col min="13599" max="13599" width="5.77734375" style="535" customWidth="1"/>
    <col min="13600" max="13600" width="12.33203125" style="535" customWidth="1"/>
    <col min="13601" max="13601" width="5.77734375" style="535" customWidth="1"/>
    <col min="13602" max="13602" width="10" style="535" customWidth="1"/>
    <col min="13603" max="13603" width="12.33203125" style="535" bestFit="1" customWidth="1"/>
    <col min="13604" max="13604" width="11.109375" style="535" bestFit="1" customWidth="1"/>
    <col min="13605" max="13605" width="5.109375" style="535" customWidth="1"/>
    <col min="13606" max="13606" width="9" style="535" customWidth="1"/>
    <col min="13607" max="13607" width="11.109375" style="535" customWidth="1"/>
    <col min="13608" max="13608" width="4.44140625" style="535" bestFit="1" customWidth="1"/>
    <col min="13609" max="13609" width="10.77734375" style="535" customWidth="1"/>
    <col min="13610" max="13610" width="4.44140625" style="535" customWidth="1"/>
    <col min="13611" max="13611" width="11.109375" style="535" bestFit="1" customWidth="1"/>
    <col min="13612" max="13612" width="5.21875" style="535" customWidth="1"/>
    <col min="13613" max="13620" width="0" style="535" hidden="1" customWidth="1"/>
    <col min="13621" max="13621" width="11.5546875" style="535"/>
    <col min="13622" max="13623" width="0" style="535" hidden="1" customWidth="1"/>
    <col min="13624" max="13824" width="11.5546875" style="535"/>
    <col min="13825" max="13825" width="40.6640625" style="535" customWidth="1"/>
    <col min="13826" max="13826" width="10.33203125" style="535" customWidth="1"/>
    <col min="13827" max="13827" width="6.44140625" style="535" customWidth="1"/>
    <col min="13828" max="13828" width="10.33203125" style="535" customWidth="1"/>
    <col min="13829" max="13829" width="6.77734375" style="535" customWidth="1"/>
    <col min="13830" max="13830" width="10.33203125" style="535" customWidth="1"/>
    <col min="13831" max="13831" width="5.77734375" style="535" customWidth="1"/>
    <col min="13832" max="13832" width="10.33203125" style="535" customWidth="1"/>
    <col min="13833" max="13833" width="5.77734375" style="535" customWidth="1"/>
    <col min="13834" max="13834" width="11.77734375" style="535" customWidth="1"/>
    <col min="13835" max="13835" width="6.88671875" style="535" customWidth="1"/>
    <col min="13836" max="13836" width="10.6640625" style="535" customWidth="1"/>
    <col min="13837" max="13837" width="7" style="535" customWidth="1"/>
    <col min="13838" max="13838" width="13.33203125" style="535" customWidth="1"/>
    <col min="13839" max="13839" width="7.109375" style="535" customWidth="1"/>
    <col min="13840" max="13840" width="12.44140625" style="535" customWidth="1"/>
    <col min="13841" max="13841" width="7.77734375" style="535" customWidth="1"/>
    <col min="13842" max="13842" width="11.5546875" style="535" customWidth="1"/>
    <col min="13843" max="13843" width="7.109375" style="535" customWidth="1"/>
    <col min="13844" max="13844" width="9.109375" style="535" customWidth="1"/>
    <col min="13845" max="13845" width="5.33203125" style="535" customWidth="1"/>
    <col min="13846" max="13846" width="11.33203125" style="535" customWidth="1"/>
    <col min="13847" max="13847" width="8.33203125" style="535" customWidth="1"/>
    <col min="13848" max="13848" width="11.109375" style="535" customWidth="1"/>
    <col min="13849" max="13849" width="7.109375" style="535" customWidth="1"/>
    <col min="13850" max="13850" width="11.77734375" style="535" customWidth="1"/>
    <col min="13851" max="13851" width="6.88671875" style="535" customWidth="1"/>
    <col min="13852" max="13852" width="10.33203125" style="535" customWidth="1"/>
    <col min="13853" max="13853" width="5.33203125" style="535" customWidth="1"/>
    <col min="13854" max="13854" width="12.88671875" style="535" customWidth="1"/>
    <col min="13855" max="13855" width="5.77734375" style="535" customWidth="1"/>
    <col min="13856" max="13856" width="12.33203125" style="535" customWidth="1"/>
    <col min="13857" max="13857" width="5.77734375" style="535" customWidth="1"/>
    <col min="13858" max="13858" width="10" style="535" customWidth="1"/>
    <col min="13859" max="13859" width="12.33203125" style="535" bestFit="1" customWidth="1"/>
    <col min="13860" max="13860" width="11.109375" style="535" bestFit="1" customWidth="1"/>
    <col min="13861" max="13861" width="5.109375" style="535" customWidth="1"/>
    <col min="13862" max="13862" width="9" style="535" customWidth="1"/>
    <col min="13863" max="13863" width="11.109375" style="535" customWidth="1"/>
    <col min="13864" max="13864" width="4.44140625" style="535" bestFit="1" customWidth="1"/>
    <col min="13865" max="13865" width="10.77734375" style="535" customWidth="1"/>
    <col min="13866" max="13866" width="4.44140625" style="535" customWidth="1"/>
    <col min="13867" max="13867" width="11.109375" style="535" bestFit="1" customWidth="1"/>
    <col min="13868" max="13868" width="5.21875" style="535" customWidth="1"/>
    <col min="13869" max="13876" width="0" style="535" hidden="1" customWidth="1"/>
    <col min="13877" max="13877" width="11.5546875" style="535"/>
    <col min="13878" max="13879" width="0" style="535" hidden="1" customWidth="1"/>
    <col min="13880" max="14080" width="11.5546875" style="535"/>
    <col min="14081" max="14081" width="40.6640625" style="535" customWidth="1"/>
    <col min="14082" max="14082" width="10.33203125" style="535" customWidth="1"/>
    <col min="14083" max="14083" width="6.44140625" style="535" customWidth="1"/>
    <col min="14084" max="14084" width="10.33203125" style="535" customWidth="1"/>
    <col min="14085" max="14085" width="6.77734375" style="535" customWidth="1"/>
    <col min="14086" max="14086" width="10.33203125" style="535" customWidth="1"/>
    <col min="14087" max="14087" width="5.77734375" style="535" customWidth="1"/>
    <col min="14088" max="14088" width="10.33203125" style="535" customWidth="1"/>
    <col min="14089" max="14089" width="5.77734375" style="535" customWidth="1"/>
    <col min="14090" max="14090" width="11.77734375" style="535" customWidth="1"/>
    <col min="14091" max="14091" width="6.88671875" style="535" customWidth="1"/>
    <col min="14092" max="14092" width="10.6640625" style="535" customWidth="1"/>
    <col min="14093" max="14093" width="7" style="535" customWidth="1"/>
    <col min="14094" max="14094" width="13.33203125" style="535" customWidth="1"/>
    <col min="14095" max="14095" width="7.109375" style="535" customWidth="1"/>
    <col min="14096" max="14096" width="12.44140625" style="535" customWidth="1"/>
    <col min="14097" max="14097" width="7.77734375" style="535" customWidth="1"/>
    <col min="14098" max="14098" width="11.5546875" style="535" customWidth="1"/>
    <col min="14099" max="14099" width="7.109375" style="535" customWidth="1"/>
    <col min="14100" max="14100" width="9.109375" style="535" customWidth="1"/>
    <col min="14101" max="14101" width="5.33203125" style="535" customWidth="1"/>
    <col min="14102" max="14102" width="11.33203125" style="535" customWidth="1"/>
    <col min="14103" max="14103" width="8.33203125" style="535" customWidth="1"/>
    <col min="14104" max="14104" width="11.109375" style="535" customWidth="1"/>
    <col min="14105" max="14105" width="7.109375" style="535" customWidth="1"/>
    <col min="14106" max="14106" width="11.77734375" style="535" customWidth="1"/>
    <col min="14107" max="14107" width="6.88671875" style="535" customWidth="1"/>
    <col min="14108" max="14108" width="10.33203125" style="535" customWidth="1"/>
    <col min="14109" max="14109" width="5.33203125" style="535" customWidth="1"/>
    <col min="14110" max="14110" width="12.88671875" style="535" customWidth="1"/>
    <col min="14111" max="14111" width="5.77734375" style="535" customWidth="1"/>
    <col min="14112" max="14112" width="12.33203125" style="535" customWidth="1"/>
    <col min="14113" max="14113" width="5.77734375" style="535" customWidth="1"/>
    <col min="14114" max="14114" width="10" style="535" customWidth="1"/>
    <col min="14115" max="14115" width="12.33203125" style="535" bestFit="1" customWidth="1"/>
    <col min="14116" max="14116" width="11.109375" style="535" bestFit="1" customWidth="1"/>
    <col min="14117" max="14117" width="5.109375" style="535" customWidth="1"/>
    <col min="14118" max="14118" width="9" style="535" customWidth="1"/>
    <col min="14119" max="14119" width="11.109375" style="535" customWidth="1"/>
    <col min="14120" max="14120" width="4.44140625" style="535" bestFit="1" customWidth="1"/>
    <col min="14121" max="14121" width="10.77734375" style="535" customWidth="1"/>
    <col min="14122" max="14122" width="4.44140625" style="535" customWidth="1"/>
    <col min="14123" max="14123" width="11.109375" style="535" bestFit="1" customWidth="1"/>
    <col min="14124" max="14124" width="5.21875" style="535" customWidth="1"/>
    <col min="14125" max="14132" width="0" style="535" hidden="1" customWidth="1"/>
    <col min="14133" max="14133" width="11.5546875" style="535"/>
    <col min="14134" max="14135" width="0" style="535" hidden="1" customWidth="1"/>
    <col min="14136" max="14336" width="11.5546875" style="535"/>
    <col min="14337" max="14337" width="40.6640625" style="535" customWidth="1"/>
    <col min="14338" max="14338" width="10.33203125" style="535" customWidth="1"/>
    <col min="14339" max="14339" width="6.44140625" style="535" customWidth="1"/>
    <col min="14340" max="14340" width="10.33203125" style="535" customWidth="1"/>
    <col min="14341" max="14341" width="6.77734375" style="535" customWidth="1"/>
    <col min="14342" max="14342" width="10.33203125" style="535" customWidth="1"/>
    <col min="14343" max="14343" width="5.77734375" style="535" customWidth="1"/>
    <col min="14344" max="14344" width="10.33203125" style="535" customWidth="1"/>
    <col min="14345" max="14345" width="5.77734375" style="535" customWidth="1"/>
    <col min="14346" max="14346" width="11.77734375" style="535" customWidth="1"/>
    <col min="14347" max="14347" width="6.88671875" style="535" customWidth="1"/>
    <col min="14348" max="14348" width="10.6640625" style="535" customWidth="1"/>
    <col min="14349" max="14349" width="7" style="535" customWidth="1"/>
    <col min="14350" max="14350" width="13.33203125" style="535" customWidth="1"/>
    <col min="14351" max="14351" width="7.109375" style="535" customWidth="1"/>
    <col min="14352" max="14352" width="12.44140625" style="535" customWidth="1"/>
    <col min="14353" max="14353" width="7.77734375" style="535" customWidth="1"/>
    <col min="14354" max="14354" width="11.5546875" style="535" customWidth="1"/>
    <col min="14355" max="14355" width="7.109375" style="535" customWidth="1"/>
    <col min="14356" max="14356" width="9.109375" style="535" customWidth="1"/>
    <col min="14357" max="14357" width="5.33203125" style="535" customWidth="1"/>
    <col min="14358" max="14358" width="11.33203125" style="535" customWidth="1"/>
    <col min="14359" max="14359" width="8.33203125" style="535" customWidth="1"/>
    <col min="14360" max="14360" width="11.109375" style="535" customWidth="1"/>
    <col min="14361" max="14361" width="7.109375" style="535" customWidth="1"/>
    <col min="14362" max="14362" width="11.77734375" style="535" customWidth="1"/>
    <col min="14363" max="14363" width="6.88671875" style="535" customWidth="1"/>
    <col min="14364" max="14364" width="10.33203125" style="535" customWidth="1"/>
    <col min="14365" max="14365" width="5.33203125" style="535" customWidth="1"/>
    <col min="14366" max="14366" width="12.88671875" style="535" customWidth="1"/>
    <col min="14367" max="14367" width="5.77734375" style="535" customWidth="1"/>
    <col min="14368" max="14368" width="12.33203125" style="535" customWidth="1"/>
    <col min="14369" max="14369" width="5.77734375" style="535" customWidth="1"/>
    <col min="14370" max="14370" width="10" style="535" customWidth="1"/>
    <col min="14371" max="14371" width="12.33203125" style="535" bestFit="1" customWidth="1"/>
    <col min="14372" max="14372" width="11.109375" style="535" bestFit="1" customWidth="1"/>
    <col min="14373" max="14373" width="5.109375" style="535" customWidth="1"/>
    <col min="14374" max="14374" width="9" style="535" customWidth="1"/>
    <col min="14375" max="14375" width="11.109375" style="535" customWidth="1"/>
    <col min="14376" max="14376" width="4.44140625" style="535" bestFit="1" customWidth="1"/>
    <col min="14377" max="14377" width="10.77734375" style="535" customWidth="1"/>
    <col min="14378" max="14378" width="4.44140625" style="535" customWidth="1"/>
    <col min="14379" max="14379" width="11.109375" style="535" bestFit="1" customWidth="1"/>
    <col min="14380" max="14380" width="5.21875" style="535" customWidth="1"/>
    <col min="14381" max="14388" width="0" style="535" hidden="1" customWidth="1"/>
    <col min="14389" max="14389" width="11.5546875" style="535"/>
    <col min="14390" max="14391" width="0" style="535" hidden="1" customWidth="1"/>
    <col min="14392" max="14592" width="11.5546875" style="535"/>
    <col min="14593" max="14593" width="40.6640625" style="535" customWidth="1"/>
    <col min="14594" max="14594" width="10.33203125" style="535" customWidth="1"/>
    <col min="14595" max="14595" width="6.44140625" style="535" customWidth="1"/>
    <col min="14596" max="14596" width="10.33203125" style="535" customWidth="1"/>
    <col min="14597" max="14597" width="6.77734375" style="535" customWidth="1"/>
    <col min="14598" max="14598" width="10.33203125" style="535" customWidth="1"/>
    <col min="14599" max="14599" width="5.77734375" style="535" customWidth="1"/>
    <col min="14600" max="14600" width="10.33203125" style="535" customWidth="1"/>
    <col min="14601" max="14601" width="5.77734375" style="535" customWidth="1"/>
    <col min="14602" max="14602" width="11.77734375" style="535" customWidth="1"/>
    <col min="14603" max="14603" width="6.88671875" style="535" customWidth="1"/>
    <col min="14604" max="14604" width="10.6640625" style="535" customWidth="1"/>
    <col min="14605" max="14605" width="7" style="535" customWidth="1"/>
    <col min="14606" max="14606" width="13.33203125" style="535" customWidth="1"/>
    <col min="14607" max="14607" width="7.109375" style="535" customWidth="1"/>
    <col min="14608" max="14608" width="12.44140625" style="535" customWidth="1"/>
    <col min="14609" max="14609" width="7.77734375" style="535" customWidth="1"/>
    <col min="14610" max="14610" width="11.5546875" style="535" customWidth="1"/>
    <col min="14611" max="14611" width="7.109375" style="535" customWidth="1"/>
    <col min="14612" max="14612" width="9.109375" style="535" customWidth="1"/>
    <col min="14613" max="14613" width="5.33203125" style="535" customWidth="1"/>
    <col min="14614" max="14614" width="11.33203125" style="535" customWidth="1"/>
    <col min="14615" max="14615" width="8.33203125" style="535" customWidth="1"/>
    <col min="14616" max="14616" width="11.109375" style="535" customWidth="1"/>
    <col min="14617" max="14617" width="7.109375" style="535" customWidth="1"/>
    <col min="14618" max="14618" width="11.77734375" style="535" customWidth="1"/>
    <col min="14619" max="14619" width="6.88671875" style="535" customWidth="1"/>
    <col min="14620" max="14620" width="10.33203125" style="535" customWidth="1"/>
    <col min="14621" max="14621" width="5.33203125" style="535" customWidth="1"/>
    <col min="14622" max="14622" width="12.88671875" style="535" customWidth="1"/>
    <col min="14623" max="14623" width="5.77734375" style="535" customWidth="1"/>
    <col min="14624" max="14624" width="12.33203125" style="535" customWidth="1"/>
    <col min="14625" max="14625" width="5.77734375" style="535" customWidth="1"/>
    <col min="14626" max="14626" width="10" style="535" customWidth="1"/>
    <col min="14627" max="14627" width="12.33203125" style="535" bestFit="1" customWidth="1"/>
    <col min="14628" max="14628" width="11.109375" style="535" bestFit="1" customWidth="1"/>
    <col min="14629" max="14629" width="5.109375" style="535" customWidth="1"/>
    <col min="14630" max="14630" width="9" style="535" customWidth="1"/>
    <col min="14631" max="14631" width="11.109375" style="535" customWidth="1"/>
    <col min="14632" max="14632" width="4.44140625" style="535" bestFit="1" customWidth="1"/>
    <col min="14633" max="14633" width="10.77734375" style="535" customWidth="1"/>
    <col min="14634" max="14634" width="4.44140625" style="535" customWidth="1"/>
    <col min="14635" max="14635" width="11.109375" style="535" bestFit="1" customWidth="1"/>
    <col min="14636" max="14636" width="5.21875" style="535" customWidth="1"/>
    <col min="14637" max="14644" width="0" style="535" hidden="1" customWidth="1"/>
    <col min="14645" max="14645" width="11.5546875" style="535"/>
    <col min="14646" max="14647" width="0" style="535" hidden="1" customWidth="1"/>
    <col min="14648" max="14848" width="11.5546875" style="535"/>
    <col min="14849" max="14849" width="40.6640625" style="535" customWidth="1"/>
    <col min="14850" max="14850" width="10.33203125" style="535" customWidth="1"/>
    <col min="14851" max="14851" width="6.44140625" style="535" customWidth="1"/>
    <col min="14852" max="14852" width="10.33203125" style="535" customWidth="1"/>
    <col min="14853" max="14853" width="6.77734375" style="535" customWidth="1"/>
    <col min="14854" max="14854" width="10.33203125" style="535" customWidth="1"/>
    <col min="14855" max="14855" width="5.77734375" style="535" customWidth="1"/>
    <col min="14856" max="14856" width="10.33203125" style="535" customWidth="1"/>
    <col min="14857" max="14857" width="5.77734375" style="535" customWidth="1"/>
    <col min="14858" max="14858" width="11.77734375" style="535" customWidth="1"/>
    <col min="14859" max="14859" width="6.88671875" style="535" customWidth="1"/>
    <col min="14860" max="14860" width="10.6640625" style="535" customWidth="1"/>
    <col min="14861" max="14861" width="7" style="535" customWidth="1"/>
    <col min="14862" max="14862" width="13.33203125" style="535" customWidth="1"/>
    <col min="14863" max="14863" width="7.109375" style="535" customWidth="1"/>
    <col min="14864" max="14864" width="12.44140625" style="535" customWidth="1"/>
    <col min="14865" max="14865" width="7.77734375" style="535" customWidth="1"/>
    <col min="14866" max="14866" width="11.5546875" style="535" customWidth="1"/>
    <col min="14867" max="14867" width="7.109375" style="535" customWidth="1"/>
    <col min="14868" max="14868" width="9.109375" style="535" customWidth="1"/>
    <col min="14869" max="14869" width="5.33203125" style="535" customWidth="1"/>
    <col min="14870" max="14870" width="11.33203125" style="535" customWidth="1"/>
    <col min="14871" max="14871" width="8.33203125" style="535" customWidth="1"/>
    <col min="14872" max="14872" width="11.109375" style="535" customWidth="1"/>
    <col min="14873" max="14873" width="7.109375" style="535" customWidth="1"/>
    <col min="14874" max="14874" width="11.77734375" style="535" customWidth="1"/>
    <col min="14875" max="14875" width="6.88671875" style="535" customWidth="1"/>
    <col min="14876" max="14876" width="10.33203125" style="535" customWidth="1"/>
    <col min="14877" max="14877" width="5.33203125" style="535" customWidth="1"/>
    <col min="14878" max="14878" width="12.88671875" style="535" customWidth="1"/>
    <col min="14879" max="14879" width="5.77734375" style="535" customWidth="1"/>
    <col min="14880" max="14880" width="12.33203125" style="535" customWidth="1"/>
    <col min="14881" max="14881" width="5.77734375" style="535" customWidth="1"/>
    <col min="14882" max="14882" width="10" style="535" customWidth="1"/>
    <col min="14883" max="14883" width="12.33203125" style="535" bestFit="1" customWidth="1"/>
    <col min="14884" max="14884" width="11.109375" style="535" bestFit="1" customWidth="1"/>
    <col min="14885" max="14885" width="5.109375" style="535" customWidth="1"/>
    <col min="14886" max="14886" width="9" style="535" customWidth="1"/>
    <col min="14887" max="14887" width="11.109375" style="535" customWidth="1"/>
    <col min="14888" max="14888" width="4.44140625" style="535" bestFit="1" customWidth="1"/>
    <col min="14889" max="14889" width="10.77734375" style="535" customWidth="1"/>
    <col min="14890" max="14890" width="4.44140625" style="535" customWidth="1"/>
    <col min="14891" max="14891" width="11.109375" style="535" bestFit="1" customWidth="1"/>
    <col min="14892" max="14892" width="5.21875" style="535" customWidth="1"/>
    <col min="14893" max="14900" width="0" style="535" hidden="1" customWidth="1"/>
    <col min="14901" max="14901" width="11.5546875" style="535"/>
    <col min="14902" max="14903" width="0" style="535" hidden="1" customWidth="1"/>
    <col min="14904" max="15104" width="11.5546875" style="535"/>
    <col min="15105" max="15105" width="40.6640625" style="535" customWidth="1"/>
    <col min="15106" max="15106" width="10.33203125" style="535" customWidth="1"/>
    <col min="15107" max="15107" width="6.44140625" style="535" customWidth="1"/>
    <col min="15108" max="15108" width="10.33203125" style="535" customWidth="1"/>
    <col min="15109" max="15109" width="6.77734375" style="535" customWidth="1"/>
    <col min="15110" max="15110" width="10.33203125" style="535" customWidth="1"/>
    <col min="15111" max="15111" width="5.77734375" style="535" customWidth="1"/>
    <col min="15112" max="15112" width="10.33203125" style="535" customWidth="1"/>
    <col min="15113" max="15113" width="5.77734375" style="535" customWidth="1"/>
    <col min="15114" max="15114" width="11.77734375" style="535" customWidth="1"/>
    <col min="15115" max="15115" width="6.88671875" style="535" customWidth="1"/>
    <col min="15116" max="15116" width="10.6640625" style="535" customWidth="1"/>
    <col min="15117" max="15117" width="7" style="535" customWidth="1"/>
    <col min="15118" max="15118" width="13.33203125" style="535" customWidth="1"/>
    <col min="15119" max="15119" width="7.109375" style="535" customWidth="1"/>
    <col min="15120" max="15120" width="12.44140625" style="535" customWidth="1"/>
    <col min="15121" max="15121" width="7.77734375" style="535" customWidth="1"/>
    <col min="15122" max="15122" width="11.5546875" style="535" customWidth="1"/>
    <col min="15123" max="15123" width="7.109375" style="535" customWidth="1"/>
    <col min="15124" max="15124" width="9.109375" style="535" customWidth="1"/>
    <col min="15125" max="15125" width="5.33203125" style="535" customWidth="1"/>
    <col min="15126" max="15126" width="11.33203125" style="535" customWidth="1"/>
    <col min="15127" max="15127" width="8.33203125" style="535" customWidth="1"/>
    <col min="15128" max="15128" width="11.109375" style="535" customWidth="1"/>
    <col min="15129" max="15129" width="7.109375" style="535" customWidth="1"/>
    <col min="15130" max="15130" width="11.77734375" style="535" customWidth="1"/>
    <col min="15131" max="15131" width="6.88671875" style="535" customWidth="1"/>
    <col min="15132" max="15132" width="10.33203125" style="535" customWidth="1"/>
    <col min="15133" max="15133" width="5.33203125" style="535" customWidth="1"/>
    <col min="15134" max="15134" width="12.88671875" style="535" customWidth="1"/>
    <col min="15135" max="15135" width="5.77734375" style="535" customWidth="1"/>
    <col min="15136" max="15136" width="12.33203125" style="535" customWidth="1"/>
    <col min="15137" max="15137" width="5.77734375" style="535" customWidth="1"/>
    <col min="15138" max="15138" width="10" style="535" customWidth="1"/>
    <col min="15139" max="15139" width="12.33203125" style="535" bestFit="1" customWidth="1"/>
    <col min="15140" max="15140" width="11.109375" style="535" bestFit="1" customWidth="1"/>
    <col min="15141" max="15141" width="5.109375" style="535" customWidth="1"/>
    <col min="15142" max="15142" width="9" style="535" customWidth="1"/>
    <col min="15143" max="15143" width="11.109375" style="535" customWidth="1"/>
    <col min="15144" max="15144" width="4.44140625" style="535" bestFit="1" customWidth="1"/>
    <col min="15145" max="15145" width="10.77734375" style="535" customWidth="1"/>
    <col min="15146" max="15146" width="4.44140625" style="535" customWidth="1"/>
    <col min="15147" max="15147" width="11.109375" style="535" bestFit="1" customWidth="1"/>
    <col min="15148" max="15148" width="5.21875" style="535" customWidth="1"/>
    <col min="15149" max="15156" width="0" style="535" hidden="1" customWidth="1"/>
    <col min="15157" max="15157" width="11.5546875" style="535"/>
    <col min="15158" max="15159" width="0" style="535" hidden="1" customWidth="1"/>
    <col min="15160" max="15360" width="11.5546875" style="535"/>
    <col min="15361" max="15361" width="40.6640625" style="535" customWidth="1"/>
    <col min="15362" max="15362" width="10.33203125" style="535" customWidth="1"/>
    <col min="15363" max="15363" width="6.44140625" style="535" customWidth="1"/>
    <col min="15364" max="15364" width="10.33203125" style="535" customWidth="1"/>
    <col min="15365" max="15365" width="6.77734375" style="535" customWidth="1"/>
    <col min="15366" max="15366" width="10.33203125" style="535" customWidth="1"/>
    <col min="15367" max="15367" width="5.77734375" style="535" customWidth="1"/>
    <col min="15368" max="15368" width="10.33203125" style="535" customWidth="1"/>
    <col min="15369" max="15369" width="5.77734375" style="535" customWidth="1"/>
    <col min="15370" max="15370" width="11.77734375" style="535" customWidth="1"/>
    <col min="15371" max="15371" width="6.88671875" style="535" customWidth="1"/>
    <col min="15372" max="15372" width="10.6640625" style="535" customWidth="1"/>
    <col min="15373" max="15373" width="7" style="535" customWidth="1"/>
    <col min="15374" max="15374" width="13.33203125" style="535" customWidth="1"/>
    <col min="15375" max="15375" width="7.109375" style="535" customWidth="1"/>
    <col min="15376" max="15376" width="12.44140625" style="535" customWidth="1"/>
    <col min="15377" max="15377" width="7.77734375" style="535" customWidth="1"/>
    <col min="15378" max="15378" width="11.5546875" style="535" customWidth="1"/>
    <col min="15379" max="15379" width="7.109375" style="535" customWidth="1"/>
    <col min="15380" max="15380" width="9.109375" style="535" customWidth="1"/>
    <col min="15381" max="15381" width="5.33203125" style="535" customWidth="1"/>
    <col min="15382" max="15382" width="11.33203125" style="535" customWidth="1"/>
    <col min="15383" max="15383" width="8.33203125" style="535" customWidth="1"/>
    <col min="15384" max="15384" width="11.109375" style="535" customWidth="1"/>
    <col min="15385" max="15385" width="7.109375" style="535" customWidth="1"/>
    <col min="15386" max="15386" width="11.77734375" style="535" customWidth="1"/>
    <col min="15387" max="15387" width="6.88671875" style="535" customWidth="1"/>
    <col min="15388" max="15388" width="10.33203125" style="535" customWidth="1"/>
    <col min="15389" max="15389" width="5.33203125" style="535" customWidth="1"/>
    <col min="15390" max="15390" width="12.88671875" style="535" customWidth="1"/>
    <col min="15391" max="15391" width="5.77734375" style="535" customWidth="1"/>
    <col min="15392" max="15392" width="12.33203125" style="535" customWidth="1"/>
    <col min="15393" max="15393" width="5.77734375" style="535" customWidth="1"/>
    <col min="15394" max="15394" width="10" style="535" customWidth="1"/>
    <col min="15395" max="15395" width="12.33203125" style="535" bestFit="1" customWidth="1"/>
    <col min="15396" max="15396" width="11.109375" style="535" bestFit="1" customWidth="1"/>
    <col min="15397" max="15397" width="5.109375" style="535" customWidth="1"/>
    <col min="15398" max="15398" width="9" style="535" customWidth="1"/>
    <col min="15399" max="15399" width="11.109375" style="535" customWidth="1"/>
    <col min="15400" max="15400" width="4.44140625" style="535" bestFit="1" customWidth="1"/>
    <col min="15401" max="15401" width="10.77734375" style="535" customWidth="1"/>
    <col min="15402" max="15402" width="4.44140625" style="535" customWidth="1"/>
    <col min="15403" max="15403" width="11.109375" style="535" bestFit="1" customWidth="1"/>
    <col min="15404" max="15404" width="5.21875" style="535" customWidth="1"/>
    <col min="15405" max="15412" width="0" style="535" hidden="1" customWidth="1"/>
    <col min="15413" max="15413" width="11.5546875" style="535"/>
    <col min="15414" max="15415" width="0" style="535" hidden="1" customWidth="1"/>
    <col min="15416" max="15616" width="11.5546875" style="535"/>
    <col min="15617" max="15617" width="40.6640625" style="535" customWidth="1"/>
    <col min="15618" max="15618" width="10.33203125" style="535" customWidth="1"/>
    <col min="15619" max="15619" width="6.44140625" style="535" customWidth="1"/>
    <col min="15620" max="15620" width="10.33203125" style="535" customWidth="1"/>
    <col min="15621" max="15621" width="6.77734375" style="535" customWidth="1"/>
    <col min="15622" max="15622" width="10.33203125" style="535" customWidth="1"/>
    <col min="15623" max="15623" width="5.77734375" style="535" customWidth="1"/>
    <col min="15624" max="15624" width="10.33203125" style="535" customWidth="1"/>
    <col min="15625" max="15625" width="5.77734375" style="535" customWidth="1"/>
    <col min="15626" max="15626" width="11.77734375" style="535" customWidth="1"/>
    <col min="15627" max="15627" width="6.88671875" style="535" customWidth="1"/>
    <col min="15628" max="15628" width="10.6640625" style="535" customWidth="1"/>
    <col min="15629" max="15629" width="7" style="535" customWidth="1"/>
    <col min="15630" max="15630" width="13.33203125" style="535" customWidth="1"/>
    <col min="15631" max="15631" width="7.109375" style="535" customWidth="1"/>
    <col min="15632" max="15632" width="12.44140625" style="535" customWidth="1"/>
    <col min="15633" max="15633" width="7.77734375" style="535" customWidth="1"/>
    <col min="15634" max="15634" width="11.5546875" style="535" customWidth="1"/>
    <col min="15635" max="15635" width="7.109375" style="535" customWidth="1"/>
    <col min="15636" max="15636" width="9.109375" style="535" customWidth="1"/>
    <col min="15637" max="15637" width="5.33203125" style="535" customWidth="1"/>
    <col min="15638" max="15638" width="11.33203125" style="535" customWidth="1"/>
    <col min="15639" max="15639" width="8.33203125" style="535" customWidth="1"/>
    <col min="15640" max="15640" width="11.109375" style="535" customWidth="1"/>
    <col min="15641" max="15641" width="7.109375" style="535" customWidth="1"/>
    <col min="15642" max="15642" width="11.77734375" style="535" customWidth="1"/>
    <col min="15643" max="15643" width="6.88671875" style="535" customWidth="1"/>
    <col min="15644" max="15644" width="10.33203125" style="535" customWidth="1"/>
    <col min="15645" max="15645" width="5.33203125" style="535" customWidth="1"/>
    <col min="15646" max="15646" width="12.88671875" style="535" customWidth="1"/>
    <col min="15647" max="15647" width="5.77734375" style="535" customWidth="1"/>
    <col min="15648" max="15648" width="12.33203125" style="535" customWidth="1"/>
    <col min="15649" max="15649" width="5.77734375" style="535" customWidth="1"/>
    <col min="15650" max="15650" width="10" style="535" customWidth="1"/>
    <col min="15651" max="15651" width="12.33203125" style="535" bestFit="1" customWidth="1"/>
    <col min="15652" max="15652" width="11.109375" style="535" bestFit="1" customWidth="1"/>
    <col min="15653" max="15653" width="5.109375" style="535" customWidth="1"/>
    <col min="15654" max="15654" width="9" style="535" customWidth="1"/>
    <col min="15655" max="15655" width="11.109375" style="535" customWidth="1"/>
    <col min="15656" max="15656" width="4.44140625" style="535" bestFit="1" customWidth="1"/>
    <col min="15657" max="15657" width="10.77734375" style="535" customWidth="1"/>
    <col min="15658" max="15658" width="4.44140625" style="535" customWidth="1"/>
    <col min="15659" max="15659" width="11.109375" style="535" bestFit="1" customWidth="1"/>
    <col min="15660" max="15660" width="5.21875" style="535" customWidth="1"/>
    <col min="15661" max="15668" width="0" style="535" hidden="1" customWidth="1"/>
    <col min="15669" max="15669" width="11.5546875" style="535"/>
    <col min="15670" max="15671" width="0" style="535" hidden="1" customWidth="1"/>
    <col min="15672" max="15872" width="11.5546875" style="535"/>
    <col min="15873" max="15873" width="40.6640625" style="535" customWidth="1"/>
    <col min="15874" max="15874" width="10.33203125" style="535" customWidth="1"/>
    <col min="15875" max="15875" width="6.44140625" style="535" customWidth="1"/>
    <col min="15876" max="15876" width="10.33203125" style="535" customWidth="1"/>
    <col min="15877" max="15877" width="6.77734375" style="535" customWidth="1"/>
    <col min="15878" max="15878" width="10.33203125" style="535" customWidth="1"/>
    <col min="15879" max="15879" width="5.77734375" style="535" customWidth="1"/>
    <col min="15880" max="15880" width="10.33203125" style="535" customWidth="1"/>
    <col min="15881" max="15881" width="5.77734375" style="535" customWidth="1"/>
    <col min="15882" max="15882" width="11.77734375" style="535" customWidth="1"/>
    <col min="15883" max="15883" width="6.88671875" style="535" customWidth="1"/>
    <col min="15884" max="15884" width="10.6640625" style="535" customWidth="1"/>
    <col min="15885" max="15885" width="7" style="535" customWidth="1"/>
    <col min="15886" max="15886" width="13.33203125" style="535" customWidth="1"/>
    <col min="15887" max="15887" width="7.109375" style="535" customWidth="1"/>
    <col min="15888" max="15888" width="12.44140625" style="535" customWidth="1"/>
    <col min="15889" max="15889" width="7.77734375" style="535" customWidth="1"/>
    <col min="15890" max="15890" width="11.5546875" style="535" customWidth="1"/>
    <col min="15891" max="15891" width="7.109375" style="535" customWidth="1"/>
    <col min="15892" max="15892" width="9.109375" style="535" customWidth="1"/>
    <col min="15893" max="15893" width="5.33203125" style="535" customWidth="1"/>
    <col min="15894" max="15894" width="11.33203125" style="535" customWidth="1"/>
    <col min="15895" max="15895" width="8.33203125" style="535" customWidth="1"/>
    <col min="15896" max="15896" width="11.109375" style="535" customWidth="1"/>
    <col min="15897" max="15897" width="7.109375" style="535" customWidth="1"/>
    <col min="15898" max="15898" width="11.77734375" style="535" customWidth="1"/>
    <col min="15899" max="15899" width="6.88671875" style="535" customWidth="1"/>
    <col min="15900" max="15900" width="10.33203125" style="535" customWidth="1"/>
    <col min="15901" max="15901" width="5.33203125" style="535" customWidth="1"/>
    <col min="15902" max="15902" width="12.88671875" style="535" customWidth="1"/>
    <col min="15903" max="15903" width="5.77734375" style="535" customWidth="1"/>
    <col min="15904" max="15904" width="12.33203125" style="535" customWidth="1"/>
    <col min="15905" max="15905" width="5.77734375" style="535" customWidth="1"/>
    <col min="15906" max="15906" width="10" style="535" customWidth="1"/>
    <col min="15907" max="15907" width="12.33203125" style="535" bestFit="1" customWidth="1"/>
    <col min="15908" max="15908" width="11.109375" style="535" bestFit="1" customWidth="1"/>
    <col min="15909" max="15909" width="5.109375" style="535" customWidth="1"/>
    <col min="15910" max="15910" width="9" style="535" customWidth="1"/>
    <col min="15911" max="15911" width="11.109375" style="535" customWidth="1"/>
    <col min="15912" max="15912" width="4.44140625" style="535" bestFit="1" customWidth="1"/>
    <col min="15913" max="15913" width="10.77734375" style="535" customWidth="1"/>
    <col min="15914" max="15914" width="4.44140625" style="535" customWidth="1"/>
    <col min="15915" max="15915" width="11.109375" style="535" bestFit="1" customWidth="1"/>
    <col min="15916" max="15916" width="5.21875" style="535" customWidth="1"/>
    <col min="15917" max="15924" width="0" style="535" hidden="1" customWidth="1"/>
    <col min="15925" max="15925" width="11.5546875" style="535"/>
    <col min="15926" max="15927" width="0" style="535" hidden="1" customWidth="1"/>
    <col min="15928" max="16128" width="11.5546875" style="535"/>
    <col min="16129" max="16129" width="40.6640625" style="535" customWidth="1"/>
    <col min="16130" max="16130" width="10.33203125" style="535" customWidth="1"/>
    <col min="16131" max="16131" width="6.44140625" style="535" customWidth="1"/>
    <col min="16132" max="16132" width="10.33203125" style="535" customWidth="1"/>
    <col min="16133" max="16133" width="6.77734375" style="535" customWidth="1"/>
    <col min="16134" max="16134" width="10.33203125" style="535" customWidth="1"/>
    <col min="16135" max="16135" width="5.77734375" style="535" customWidth="1"/>
    <col min="16136" max="16136" width="10.33203125" style="535" customWidth="1"/>
    <col min="16137" max="16137" width="5.77734375" style="535" customWidth="1"/>
    <col min="16138" max="16138" width="11.77734375" style="535" customWidth="1"/>
    <col min="16139" max="16139" width="6.88671875" style="535" customWidth="1"/>
    <col min="16140" max="16140" width="10.6640625" style="535" customWidth="1"/>
    <col min="16141" max="16141" width="7" style="535" customWidth="1"/>
    <col min="16142" max="16142" width="13.33203125" style="535" customWidth="1"/>
    <col min="16143" max="16143" width="7.109375" style="535" customWidth="1"/>
    <col min="16144" max="16144" width="12.44140625" style="535" customWidth="1"/>
    <col min="16145" max="16145" width="7.77734375" style="535" customWidth="1"/>
    <col min="16146" max="16146" width="11.5546875" style="535" customWidth="1"/>
    <col min="16147" max="16147" width="7.109375" style="535" customWidth="1"/>
    <col min="16148" max="16148" width="9.109375" style="535" customWidth="1"/>
    <col min="16149" max="16149" width="5.33203125" style="535" customWidth="1"/>
    <col min="16150" max="16150" width="11.33203125" style="535" customWidth="1"/>
    <col min="16151" max="16151" width="8.33203125" style="535" customWidth="1"/>
    <col min="16152" max="16152" width="11.109375" style="535" customWidth="1"/>
    <col min="16153" max="16153" width="7.109375" style="535" customWidth="1"/>
    <col min="16154" max="16154" width="11.77734375" style="535" customWidth="1"/>
    <col min="16155" max="16155" width="6.88671875" style="535" customWidth="1"/>
    <col min="16156" max="16156" width="10.33203125" style="535" customWidth="1"/>
    <col min="16157" max="16157" width="5.33203125" style="535" customWidth="1"/>
    <col min="16158" max="16158" width="12.88671875" style="535" customWidth="1"/>
    <col min="16159" max="16159" width="5.77734375" style="535" customWidth="1"/>
    <col min="16160" max="16160" width="12.33203125" style="535" customWidth="1"/>
    <col min="16161" max="16161" width="5.77734375" style="535" customWidth="1"/>
    <col min="16162" max="16162" width="10" style="535" customWidth="1"/>
    <col min="16163" max="16163" width="12.33203125" style="535" bestFit="1" customWidth="1"/>
    <col min="16164" max="16164" width="11.109375" style="535" bestFit="1" customWidth="1"/>
    <col min="16165" max="16165" width="5.109375" style="535" customWidth="1"/>
    <col min="16166" max="16166" width="9" style="535" customWidth="1"/>
    <col min="16167" max="16167" width="11.109375" style="535" customWidth="1"/>
    <col min="16168" max="16168" width="4.44140625" style="535" bestFit="1" customWidth="1"/>
    <col min="16169" max="16169" width="10.77734375" style="535" customWidth="1"/>
    <col min="16170" max="16170" width="4.44140625" style="535" customWidth="1"/>
    <col min="16171" max="16171" width="11.109375" style="535" bestFit="1" customWidth="1"/>
    <col min="16172" max="16172" width="5.21875" style="535" customWidth="1"/>
    <col min="16173" max="16180" width="0" style="535" hidden="1" customWidth="1"/>
    <col min="16181" max="16181" width="11.5546875" style="535"/>
    <col min="16182" max="16183" width="0" style="535" hidden="1" customWidth="1"/>
    <col min="16184" max="16384" width="11.5546875" style="535"/>
  </cols>
  <sheetData>
    <row r="1" spans="1:55" ht="16.5" thickBot="1" x14ac:dyDescent="0.3">
      <c r="A1" s="532" t="s">
        <v>468</v>
      </c>
      <c r="B1" s="617"/>
      <c r="C1" s="617"/>
      <c r="D1" s="617"/>
      <c r="E1" s="617"/>
      <c r="F1" s="617"/>
      <c r="G1" s="617"/>
      <c r="H1" s="617"/>
      <c r="I1" s="617"/>
      <c r="J1" s="617"/>
      <c r="K1" s="617"/>
      <c r="L1" s="617"/>
      <c r="M1" s="617"/>
      <c r="N1" s="617"/>
      <c r="O1" s="617"/>
      <c r="P1" s="617"/>
      <c r="Q1" s="617"/>
      <c r="R1" s="617"/>
      <c r="S1" s="617"/>
      <c r="T1" s="617"/>
      <c r="U1" s="617"/>
      <c r="V1" s="617"/>
      <c r="W1" s="617"/>
      <c r="X1" s="617"/>
      <c r="Y1" s="617"/>
      <c r="Z1" s="617"/>
      <c r="AA1" s="617"/>
      <c r="AB1" s="617"/>
      <c r="AC1" s="617"/>
      <c r="AD1" s="617"/>
      <c r="AE1" s="617"/>
      <c r="AF1" s="617"/>
      <c r="AG1" s="617"/>
      <c r="AH1" s="617"/>
      <c r="AI1" s="617"/>
      <c r="AJ1" s="617"/>
      <c r="AK1" s="617"/>
      <c r="AL1" s="617"/>
      <c r="AM1" s="617"/>
      <c r="AN1" s="617"/>
      <c r="AO1" s="617"/>
      <c r="AP1" s="533"/>
      <c r="AQ1" s="533"/>
      <c r="AR1" s="533"/>
      <c r="AS1" s="534"/>
      <c r="AT1" s="534"/>
      <c r="AU1" s="534"/>
      <c r="AV1" s="534"/>
      <c r="AW1" s="534"/>
      <c r="AX1" s="534"/>
      <c r="AY1" s="534"/>
      <c r="AZ1" s="534"/>
    </row>
    <row r="2" spans="1:55" ht="15.75" customHeight="1" x14ac:dyDescent="0.2">
      <c r="A2" s="536" t="s">
        <v>469</v>
      </c>
      <c r="B2" s="606" t="s">
        <v>470</v>
      </c>
      <c r="C2" s="607"/>
      <c r="D2" s="607"/>
      <c r="E2" s="607"/>
      <c r="F2" s="607"/>
      <c r="G2" s="607"/>
      <c r="H2" s="607"/>
      <c r="I2" s="608"/>
      <c r="J2" s="609" t="s">
        <v>471</v>
      </c>
      <c r="K2" s="607"/>
      <c r="L2" s="607"/>
      <c r="M2" s="607"/>
      <c r="N2" s="607"/>
      <c r="O2" s="607"/>
      <c r="P2" s="607"/>
      <c r="Q2" s="608"/>
      <c r="R2" s="609" t="s">
        <v>472</v>
      </c>
      <c r="S2" s="607"/>
      <c r="T2" s="607"/>
      <c r="U2" s="607"/>
      <c r="V2" s="607"/>
      <c r="W2" s="607"/>
      <c r="X2" s="607"/>
      <c r="Y2" s="608"/>
      <c r="Z2" s="609" t="s">
        <v>473</v>
      </c>
      <c r="AA2" s="607"/>
      <c r="AB2" s="607"/>
      <c r="AC2" s="607"/>
      <c r="AD2" s="607"/>
      <c r="AE2" s="607"/>
      <c r="AF2" s="607"/>
      <c r="AG2" s="608"/>
      <c r="AH2" s="537"/>
      <c r="AI2" s="609" t="s">
        <v>186</v>
      </c>
      <c r="AJ2" s="607"/>
      <c r="AK2" s="607"/>
      <c r="AL2" s="607"/>
      <c r="AM2" s="607"/>
      <c r="AN2" s="607"/>
      <c r="AO2" s="607"/>
      <c r="AP2" s="607"/>
      <c r="AQ2" s="607"/>
      <c r="AR2" s="608"/>
      <c r="AS2" s="609" t="s">
        <v>474</v>
      </c>
      <c r="AT2" s="607"/>
      <c r="AU2" s="607"/>
      <c r="AV2" s="607"/>
      <c r="AW2" s="607"/>
      <c r="AX2" s="607"/>
      <c r="AY2" s="607"/>
      <c r="AZ2" s="608"/>
    </row>
    <row r="3" spans="1:55" ht="13.5" customHeight="1" thickBot="1" x14ac:dyDescent="0.25">
      <c r="A3" s="538" t="s">
        <v>475</v>
      </c>
      <c r="B3" s="602" t="s">
        <v>8</v>
      </c>
      <c r="C3" s="603"/>
      <c r="D3" s="604" t="s">
        <v>9</v>
      </c>
      <c r="E3" s="604"/>
      <c r="F3" s="604"/>
      <c r="G3" s="604"/>
      <c r="H3" s="604"/>
      <c r="I3" s="605"/>
      <c r="J3" s="616" t="s">
        <v>8</v>
      </c>
      <c r="K3" s="603"/>
      <c r="L3" s="604" t="s">
        <v>9</v>
      </c>
      <c r="M3" s="604"/>
      <c r="N3" s="604"/>
      <c r="O3" s="604"/>
      <c r="P3" s="604"/>
      <c r="Q3" s="605"/>
      <c r="R3" s="616" t="s">
        <v>8</v>
      </c>
      <c r="S3" s="603"/>
      <c r="T3" s="604" t="s">
        <v>9</v>
      </c>
      <c r="U3" s="604"/>
      <c r="V3" s="604"/>
      <c r="W3" s="604"/>
      <c r="X3" s="604"/>
      <c r="Y3" s="605"/>
      <c r="Z3" s="616" t="s">
        <v>8</v>
      </c>
      <c r="AA3" s="603"/>
      <c r="AB3" s="604" t="s">
        <v>9</v>
      </c>
      <c r="AC3" s="604"/>
      <c r="AD3" s="604"/>
      <c r="AE3" s="604"/>
      <c r="AF3" s="604"/>
      <c r="AG3" s="605"/>
      <c r="AH3" s="539"/>
      <c r="AI3" s="616" t="s">
        <v>8</v>
      </c>
      <c r="AJ3" s="603"/>
      <c r="AK3" s="603"/>
      <c r="AL3" s="603"/>
      <c r="AM3" s="604" t="s">
        <v>9</v>
      </c>
      <c r="AN3" s="604"/>
      <c r="AO3" s="604"/>
      <c r="AP3" s="604"/>
      <c r="AQ3" s="604"/>
      <c r="AR3" s="605"/>
      <c r="AS3" s="616" t="s">
        <v>8</v>
      </c>
      <c r="AT3" s="603"/>
      <c r="AU3" s="604" t="s">
        <v>9</v>
      </c>
      <c r="AV3" s="604"/>
      <c r="AW3" s="604"/>
      <c r="AX3" s="604"/>
      <c r="AY3" s="604"/>
      <c r="AZ3" s="605"/>
    </row>
    <row r="4" spans="1:55" ht="26.25" thickBot="1" x14ac:dyDescent="0.25">
      <c r="A4" s="540" t="s">
        <v>476</v>
      </c>
      <c r="B4" s="541" t="s">
        <v>11</v>
      </c>
      <c r="C4" s="542" t="s">
        <v>477</v>
      </c>
      <c r="D4" s="543" t="s">
        <v>13</v>
      </c>
      <c r="E4" s="542" t="s">
        <v>478</v>
      </c>
      <c r="F4" s="544" t="s">
        <v>15</v>
      </c>
      <c r="G4" s="542" t="s">
        <v>14</v>
      </c>
      <c r="H4" s="543" t="s">
        <v>16</v>
      </c>
      <c r="I4" s="545" t="s">
        <v>14</v>
      </c>
      <c r="J4" s="546" t="s">
        <v>11</v>
      </c>
      <c r="K4" s="542" t="s">
        <v>477</v>
      </c>
      <c r="L4" s="543" t="s">
        <v>13</v>
      </c>
      <c r="M4" s="542" t="s">
        <v>478</v>
      </c>
      <c r="N4" s="544" t="s">
        <v>15</v>
      </c>
      <c r="O4" s="542" t="s">
        <v>14</v>
      </c>
      <c r="P4" s="543" t="s">
        <v>16</v>
      </c>
      <c r="Q4" s="545" t="s">
        <v>14</v>
      </c>
      <c r="R4" s="546" t="s">
        <v>11</v>
      </c>
      <c r="S4" s="542" t="s">
        <v>477</v>
      </c>
      <c r="T4" s="543" t="s">
        <v>13</v>
      </c>
      <c r="U4" s="542" t="s">
        <v>478</v>
      </c>
      <c r="V4" s="544" t="s">
        <v>15</v>
      </c>
      <c r="W4" s="542" t="s">
        <v>14</v>
      </c>
      <c r="X4" s="543" t="s">
        <v>16</v>
      </c>
      <c r="Y4" s="545" t="s">
        <v>14</v>
      </c>
      <c r="Z4" s="546" t="s">
        <v>11</v>
      </c>
      <c r="AA4" s="542" t="s">
        <v>477</v>
      </c>
      <c r="AB4" s="543" t="s">
        <v>13</v>
      </c>
      <c r="AC4" s="542" t="s">
        <v>478</v>
      </c>
      <c r="AD4" s="544" t="s">
        <v>15</v>
      </c>
      <c r="AE4" s="542" t="s">
        <v>14</v>
      </c>
      <c r="AF4" s="543" t="s">
        <v>16</v>
      </c>
      <c r="AG4" s="545" t="s">
        <v>14</v>
      </c>
      <c r="AH4" s="547" t="s">
        <v>479</v>
      </c>
      <c r="AI4" s="548" t="s">
        <v>480</v>
      </c>
      <c r="AJ4" s="549" t="s">
        <v>11</v>
      </c>
      <c r="AK4" s="542" t="s">
        <v>477</v>
      </c>
      <c r="AL4" s="542" t="s">
        <v>481</v>
      </c>
      <c r="AM4" s="543" t="s">
        <v>13</v>
      </c>
      <c r="AN4" s="542" t="s">
        <v>478</v>
      </c>
      <c r="AO4" s="544" t="s">
        <v>15</v>
      </c>
      <c r="AP4" s="542" t="s">
        <v>14</v>
      </c>
      <c r="AQ4" s="543" t="s">
        <v>16</v>
      </c>
      <c r="AR4" s="545" t="s">
        <v>14</v>
      </c>
      <c r="AS4" s="546" t="s">
        <v>11</v>
      </c>
      <c r="AT4" s="542" t="s">
        <v>477</v>
      </c>
      <c r="AU4" s="543" t="s">
        <v>13</v>
      </c>
      <c r="AV4" s="542" t="s">
        <v>478</v>
      </c>
      <c r="AW4" s="544" t="s">
        <v>15</v>
      </c>
      <c r="AX4" s="542" t="s">
        <v>14</v>
      </c>
      <c r="AY4" s="543" t="s">
        <v>16</v>
      </c>
      <c r="AZ4" s="545" t="s">
        <v>14</v>
      </c>
    </row>
    <row r="5" spans="1:55" s="534" customFormat="1" ht="15.75" x14ac:dyDescent="0.25">
      <c r="A5" s="550" t="s">
        <v>482</v>
      </c>
      <c r="B5" s="427">
        <v>82155564000</v>
      </c>
      <c r="C5" s="551">
        <v>2.3238353192079644</v>
      </c>
      <c r="D5" s="428">
        <v>10914421583</v>
      </c>
      <c r="E5" s="551">
        <v>13.285066831261727</v>
      </c>
      <c r="F5" s="428">
        <v>7834808152</v>
      </c>
      <c r="G5" s="551">
        <v>9.5365520855045194</v>
      </c>
      <c r="H5" s="428">
        <v>18749229735</v>
      </c>
      <c r="I5" s="552">
        <v>22.821618916766244</v>
      </c>
      <c r="J5" s="553">
        <v>0</v>
      </c>
      <c r="K5" s="551">
        <v>0</v>
      </c>
      <c r="L5" s="428">
        <v>0</v>
      </c>
      <c r="M5" s="551">
        <v>0</v>
      </c>
      <c r="N5" s="428">
        <v>0</v>
      </c>
      <c r="O5" s="551">
        <v>0</v>
      </c>
      <c r="P5" s="428">
        <v>0</v>
      </c>
      <c r="Q5" s="552">
        <v>0</v>
      </c>
      <c r="R5" s="553">
        <v>0</v>
      </c>
      <c r="S5" s="551">
        <v>0</v>
      </c>
      <c r="T5" s="428">
        <v>0</v>
      </c>
      <c r="U5" s="551">
        <v>0</v>
      </c>
      <c r="V5" s="428">
        <v>0</v>
      </c>
      <c r="W5" s="551">
        <v>0</v>
      </c>
      <c r="X5" s="428">
        <v>0</v>
      </c>
      <c r="Y5" s="552">
        <v>0</v>
      </c>
      <c r="Z5" s="553">
        <v>108853000000</v>
      </c>
      <c r="AA5" s="551">
        <v>0.55338035191100443</v>
      </c>
      <c r="AB5" s="428">
        <v>3909383921</v>
      </c>
      <c r="AC5" s="551">
        <v>3.5914342471038925</v>
      </c>
      <c r="AD5" s="428">
        <v>28107434471</v>
      </c>
      <c r="AE5" s="551">
        <v>25.821460567003207</v>
      </c>
      <c r="AF5" s="428">
        <v>32016818392</v>
      </c>
      <c r="AG5" s="552">
        <v>29.412894814107098</v>
      </c>
      <c r="AH5" s="554">
        <v>0</v>
      </c>
      <c r="AI5" s="553">
        <v>191008564000</v>
      </c>
      <c r="AJ5" s="428">
        <v>191008564000</v>
      </c>
      <c r="AK5" s="551">
        <v>0.73926524712311814</v>
      </c>
      <c r="AL5" s="428">
        <v>0</v>
      </c>
      <c r="AM5" s="428">
        <v>14823805504</v>
      </c>
      <c r="AN5" s="551">
        <v>7.7608067374403165</v>
      </c>
      <c r="AO5" s="428">
        <v>35942242623</v>
      </c>
      <c r="AP5" s="551">
        <v>18.817084360154656</v>
      </c>
      <c r="AQ5" s="428">
        <v>50766048127</v>
      </c>
      <c r="AR5" s="552">
        <v>26.577891097594975</v>
      </c>
      <c r="AS5" s="553">
        <v>108853000000</v>
      </c>
      <c r="AT5" s="551">
        <v>0.78957679973193862</v>
      </c>
      <c r="AU5" s="428">
        <v>3909383921</v>
      </c>
      <c r="AV5" s="551">
        <v>3.5914342471038925</v>
      </c>
      <c r="AW5" s="428">
        <v>28107434471</v>
      </c>
      <c r="AX5" s="551">
        <v>25.821460567003207</v>
      </c>
      <c r="AY5" s="428">
        <v>32016818392</v>
      </c>
      <c r="AZ5" s="552">
        <v>29.412894814107098</v>
      </c>
      <c r="BB5" s="555"/>
      <c r="BC5" s="556"/>
    </row>
    <row r="6" spans="1:55" x14ac:dyDescent="0.2">
      <c r="A6" s="4" t="s">
        <v>23</v>
      </c>
      <c r="B6" s="63">
        <v>75439899000</v>
      </c>
      <c r="C6" s="557">
        <v>2.1338774057187604</v>
      </c>
      <c r="D6" s="10">
        <v>9829315541</v>
      </c>
      <c r="E6" s="557">
        <v>13.029332848125897</v>
      </c>
      <c r="F6" s="10">
        <v>7551967973</v>
      </c>
      <c r="G6" s="557">
        <v>10.010575402546602</v>
      </c>
      <c r="H6" s="10">
        <v>17381283514</v>
      </c>
      <c r="I6" s="558">
        <v>23.0399082506725</v>
      </c>
      <c r="J6" s="559">
        <v>0</v>
      </c>
      <c r="K6" s="557">
        <v>0</v>
      </c>
      <c r="L6" s="10">
        <v>0</v>
      </c>
      <c r="M6" s="557">
        <v>0</v>
      </c>
      <c r="N6" s="10">
        <v>0</v>
      </c>
      <c r="O6" s="557">
        <v>0</v>
      </c>
      <c r="P6" s="10">
        <v>0</v>
      </c>
      <c r="Q6" s="558">
        <v>0</v>
      </c>
      <c r="R6" s="559">
        <v>0</v>
      </c>
      <c r="S6" s="557">
        <v>0</v>
      </c>
      <c r="T6" s="10">
        <v>0</v>
      </c>
      <c r="U6" s="557">
        <v>0</v>
      </c>
      <c r="V6" s="10">
        <v>0</v>
      </c>
      <c r="W6" s="557">
        <v>0</v>
      </c>
      <c r="X6" s="10">
        <v>0</v>
      </c>
      <c r="Y6" s="558">
        <v>0</v>
      </c>
      <c r="Z6" s="559">
        <v>104038000000</v>
      </c>
      <c r="AA6" s="557">
        <v>0.52890214373620459</v>
      </c>
      <c r="AB6" s="10">
        <v>3707683004</v>
      </c>
      <c r="AC6" s="557">
        <v>3.5637776620081123</v>
      </c>
      <c r="AD6" s="10">
        <v>27806071655</v>
      </c>
      <c r="AE6" s="557">
        <v>26.726841783771317</v>
      </c>
      <c r="AF6" s="10">
        <v>31513754659</v>
      </c>
      <c r="AG6" s="558">
        <v>30.290619445779427</v>
      </c>
      <c r="AH6" s="560">
        <v>0</v>
      </c>
      <c r="AI6" s="559">
        <v>179477899000</v>
      </c>
      <c r="AJ6" s="10">
        <v>179477899000</v>
      </c>
      <c r="AK6" s="557">
        <v>0.6946378244976128</v>
      </c>
      <c r="AL6" s="10">
        <v>0</v>
      </c>
      <c r="AM6" s="10">
        <v>13536998545</v>
      </c>
      <c r="AN6" s="557">
        <v>7.5424320322581897</v>
      </c>
      <c r="AO6" s="10">
        <v>35358039628</v>
      </c>
      <c r="AP6" s="557">
        <v>19.700497846812883</v>
      </c>
      <c r="AQ6" s="10">
        <v>48895038173</v>
      </c>
      <c r="AR6" s="558">
        <v>27.24292987907107</v>
      </c>
      <c r="AS6" s="559">
        <v>104038000000</v>
      </c>
      <c r="AT6" s="557">
        <v>0.75465068570008575</v>
      </c>
      <c r="AU6" s="10">
        <v>3707683004</v>
      </c>
      <c r="AV6" s="557">
        <v>3.5637776620081123</v>
      </c>
      <c r="AW6" s="10">
        <v>27806071655</v>
      </c>
      <c r="AX6" s="557">
        <v>26.726841783771317</v>
      </c>
      <c r="AY6" s="10">
        <v>31513754659</v>
      </c>
      <c r="AZ6" s="558">
        <v>30.290619445779427</v>
      </c>
      <c r="BB6" s="561"/>
      <c r="BC6" s="561"/>
    </row>
    <row r="7" spans="1:55" x14ac:dyDescent="0.2">
      <c r="A7" s="4" t="s">
        <v>40</v>
      </c>
      <c r="B7" s="63">
        <v>6715665000</v>
      </c>
      <c r="C7" s="557">
        <v>0.18995791348920391</v>
      </c>
      <c r="D7" s="10">
        <v>1085106042</v>
      </c>
      <c r="E7" s="557">
        <v>16.157834585257007</v>
      </c>
      <c r="F7" s="10">
        <v>282840179</v>
      </c>
      <c r="G7" s="557">
        <v>4.2116481241991677</v>
      </c>
      <c r="H7" s="10">
        <v>1367946221</v>
      </c>
      <c r="I7" s="558">
        <v>20.369482709456175</v>
      </c>
      <c r="J7" s="559">
        <v>0</v>
      </c>
      <c r="K7" s="557">
        <v>0</v>
      </c>
      <c r="L7" s="10">
        <v>0</v>
      </c>
      <c r="M7" s="557">
        <v>0</v>
      </c>
      <c r="N7" s="10">
        <v>0</v>
      </c>
      <c r="O7" s="557">
        <v>0</v>
      </c>
      <c r="P7" s="10">
        <v>0</v>
      </c>
      <c r="Q7" s="558">
        <v>0</v>
      </c>
      <c r="R7" s="559">
        <v>0</v>
      </c>
      <c r="S7" s="557">
        <v>0</v>
      </c>
      <c r="T7" s="10">
        <v>0</v>
      </c>
      <c r="U7" s="557">
        <v>0</v>
      </c>
      <c r="V7" s="10">
        <v>0</v>
      </c>
      <c r="W7" s="557">
        <v>0</v>
      </c>
      <c r="X7" s="10">
        <v>0</v>
      </c>
      <c r="Y7" s="558">
        <v>0</v>
      </c>
      <c r="Z7" s="559">
        <v>4815000000</v>
      </c>
      <c r="AA7" s="557">
        <v>2.4478208174799836E-2</v>
      </c>
      <c r="AB7" s="10">
        <v>201700917</v>
      </c>
      <c r="AC7" s="557">
        <v>4.1890117757009353</v>
      </c>
      <c r="AD7" s="10">
        <v>301362816</v>
      </c>
      <c r="AE7" s="557">
        <v>6.2588331464174463</v>
      </c>
      <c r="AF7" s="10">
        <v>503063733</v>
      </c>
      <c r="AG7" s="558">
        <v>10.44784492211838</v>
      </c>
      <c r="AH7" s="560">
        <v>0</v>
      </c>
      <c r="AI7" s="559">
        <v>11530665000</v>
      </c>
      <c r="AJ7" s="10">
        <v>11530665000</v>
      </c>
      <c r="AK7" s="557">
        <v>4.4627422625505363E-2</v>
      </c>
      <c r="AL7" s="10">
        <v>0</v>
      </c>
      <c r="AM7" s="10">
        <v>1286806959</v>
      </c>
      <c r="AN7" s="557">
        <v>11.159867700605298</v>
      </c>
      <c r="AO7" s="10">
        <v>584202995</v>
      </c>
      <c r="AP7" s="557">
        <v>5.0665160682406434</v>
      </c>
      <c r="AQ7" s="10">
        <v>1871009954</v>
      </c>
      <c r="AR7" s="558">
        <v>16.226383768845942</v>
      </c>
      <c r="AS7" s="559">
        <v>4815000000</v>
      </c>
      <c r="AT7" s="557">
        <v>3.4926114031852903E-2</v>
      </c>
      <c r="AU7" s="10">
        <v>201700917</v>
      </c>
      <c r="AV7" s="557">
        <v>4.1890117757009353</v>
      </c>
      <c r="AW7" s="10">
        <v>301362816</v>
      </c>
      <c r="AX7" s="557">
        <v>6.2588331464174463</v>
      </c>
      <c r="AY7" s="10">
        <v>503063733</v>
      </c>
      <c r="AZ7" s="558">
        <v>10.44784492211838</v>
      </c>
      <c r="BB7" s="561"/>
      <c r="BC7" s="561"/>
    </row>
    <row r="8" spans="1:55" s="534" customFormat="1" ht="15.75" x14ac:dyDescent="0.25">
      <c r="A8" s="106" t="s">
        <v>483</v>
      </c>
      <c r="B8" s="110">
        <v>176997939000</v>
      </c>
      <c r="C8" s="562">
        <v>5.0065271546941945</v>
      </c>
      <c r="D8" s="108">
        <v>28305134683</v>
      </c>
      <c r="E8" s="562">
        <v>15.991787725279671</v>
      </c>
      <c r="F8" s="108">
        <v>9598084309</v>
      </c>
      <c r="G8" s="562">
        <v>5.4227096446586307</v>
      </c>
      <c r="H8" s="108">
        <v>37903218992</v>
      </c>
      <c r="I8" s="563">
        <v>21.414497369938303</v>
      </c>
      <c r="J8" s="564">
        <v>0</v>
      </c>
      <c r="K8" s="562">
        <v>0</v>
      </c>
      <c r="L8" s="108">
        <v>0</v>
      </c>
      <c r="M8" s="562">
        <v>0</v>
      </c>
      <c r="N8" s="108">
        <v>0</v>
      </c>
      <c r="O8" s="562">
        <v>0</v>
      </c>
      <c r="P8" s="108">
        <v>0</v>
      </c>
      <c r="Q8" s="563">
        <v>0</v>
      </c>
      <c r="R8" s="564">
        <v>0</v>
      </c>
      <c r="S8" s="562">
        <v>0</v>
      </c>
      <c r="T8" s="108">
        <v>0</v>
      </c>
      <c r="U8" s="562">
        <v>0</v>
      </c>
      <c r="V8" s="108">
        <v>0</v>
      </c>
      <c r="W8" s="562">
        <v>0</v>
      </c>
      <c r="X8" s="108">
        <v>0</v>
      </c>
      <c r="Y8" s="563">
        <v>0</v>
      </c>
      <c r="Z8" s="564">
        <v>318385910000</v>
      </c>
      <c r="AA8" s="562">
        <v>1.6185911910494466</v>
      </c>
      <c r="AB8" s="108">
        <v>4503296468</v>
      </c>
      <c r="AC8" s="562">
        <v>1.4144144971741996</v>
      </c>
      <c r="AD8" s="108">
        <v>81348026756</v>
      </c>
      <c r="AE8" s="562">
        <v>25.550134035768103</v>
      </c>
      <c r="AF8" s="108">
        <v>85851323224</v>
      </c>
      <c r="AG8" s="563">
        <v>26.964548532942302</v>
      </c>
      <c r="AH8" s="565">
        <v>0</v>
      </c>
      <c r="AI8" s="564">
        <v>495383849000</v>
      </c>
      <c r="AJ8" s="108">
        <v>495383849000</v>
      </c>
      <c r="AK8" s="562">
        <v>1.9172965645236013</v>
      </c>
      <c r="AL8" s="108">
        <v>0</v>
      </c>
      <c r="AM8" s="108">
        <v>32808431151</v>
      </c>
      <c r="AN8" s="562">
        <v>6.6228301986890168</v>
      </c>
      <c r="AO8" s="108">
        <v>90946111065</v>
      </c>
      <c r="AP8" s="562">
        <v>18.358715418071693</v>
      </c>
      <c r="AQ8" s="108">
        <v>123754542216</v>
      </c>
      <c r="AR8" s="563">
        <v>24.981545616760712</v>
      </c>
      <c r="AS8" s="564">
        <v>301287716200</v>
      </c>
      <c r="AT8" s="562">
        <v>2.185422457403476</v>
      </c>
      <c r="AU8" s="108">
        <v>4490797340</v>
      </c>
      <c r="AV8" s="562">
        <v>1.4905344952792337</v>
      </c>
      <c r="AW8" s="108">
        <v>80775060797</v>
      </c>
      <c r="AX8" s="562">
        <v>26.809941611884408</v>
      </c>
      <c r="AY8" s="108">
        <v>85265858137</v>
      </c>
      <c r="AZ8" s="563">
        <v>28.300476107163639</v>
      </c>
      <c r="BB8" s="555"/>
      <c r="BC8" s="556"/>
    </row>
    <row r="9" spans="1:55" x14ac:dyDescent="0.2">
      <c r="A9" s="566" t="s">
        <v>484</v>
      </c>
      <c r="B9" s="567">
        <v>94526438000</v>
      </c>
      <c r="C9" s="557">
        <v>2.6737553067412678</v>
      </c>
      <c r="D9" s="568">
        <v>16683364116</v>
      </c>
      <c r="E9" s="557">
        <v>17.649415834329861</v>
      </c>
      <c r="F9" s="10">
        <v>2709344341</v>
      </c>
      <c r="G9" s="557">
        <v>2.8662291717794339</v>
      </c>
      <c r="H9" s="568">
        <v>19392708457</v>
      </c>
      <c r="I9" s="558">
        <v>20.515645006109295</v>
      </c>
      <c r="J9" s="569">
        <v>0</v>
      </c>
      <c r="K9" s="557">
        <v>0</v>
      </c>
      <c r="L9" s="568">
        <v>0</v>
      </c>
      <c r="M9" s="557">
        <v>0</v>
      </c>
      <c r="N9" s="10">
        <v>0</v>
      </c>
      <c r="O9" s="557">
        <v>0</v>
      </c>
      <c r="P9" s="568">
        <v>0</v>
      </c>
      <c r="Q9" s="558">
        <v>0</v>
      </c>
      <c r="R9" s="569">
        <v>0</v>
      </c>
      <c r="S9" s="557">
        <v>0</v>
      </c>
      <c r="T9" s="568">
        <v>0</v>
      </c>
      <c r="U9" s="557">
        <v>0</v>
      </c>
      <c r="V9" s="10">
        <v>0</v>
      </c>
      <c r="W9" s="557">
        <v>0</v>
      </c>
      <c r="X9" s="568">
        <v>0</v>
      </c>
      <c r="Y9" s="558">
        <v>0</v>
      </c>
      <c r="Z9" s="569">
        <v>86038925000</v>
      </c>
      <c r="AA9" s="557">
        <v>0.43739952591609343</v>
      </c>
      <c r="AB9" s="568">
        <v>1498684718</v>
      </c>
      <c r="AC9" s="557">
        <v>1.7418682509108523</v>
      </c>
      <c r="AD9" s="10">
        <v>30699701317</v>
      </c>
      <c r="AE9" s="557">
        <v>35.68117723111952</v>
      </c>
      <c r="AF9" s="568">
        <v>32198386035</v>
      </c>
      <c r="AG9" s="558">
        <v>37.423045482030368</v>
      </c>
      <c r="AH9" s="570">
        <v>0</v>
      </c>
      <c r="AI9" s="569">
        <v>180565363000</v>
      </c>
      <c r="AJ9" s="10">
        <v>180565363000</v>
      </c>
      <c r="AK9" s="557">
        <v>0.69884666375519444</v>
      </c>
      <c r="AL9" s="568">
        <v>0</v>
      </c>
      <c r="AM9" s="10">
        <v>18182048834</v>
      </c>
      <c r="AN9" s="557">
        <v>10.069510858513878</v>
      </c>
      <c r="AO9" s="10">
        <v>33409045658</v>
      </c>
      <c r="AP9" s="557">
        <v>18.50246642153623</v>
      </c>
      <c r="AQ9" s="10">
        <v>51591094492</v>
      </c>
      <c r="AR9" s="558">
        <v>28.571977280050103</v>
      </c>
      <c r="AS9" s="569">
        <v>85948000000</v>
      </c>
      <c r="AT9" s="557">
        <v>0.62343294887013367</v>
      </c>
      <c r="AU9" s="568">
        <v>1498684718</v>
      </c>
      <c r="AV9" s="557">
        <v>1.743710985712291</v>
      </c>
      <c r="AW9" s="10">
        <v>30699701317</v>
      </c>
      <c r="AX9" s="557">
        <v>35.718924602084982</v>
      </c>
      <c r="AY9" s="568">
        <v>32198386035</v>
      </c>
      <c r="AZ9" s="558">
        <v>37.462635587797273</v>
      </c>
      <c r="BB9" s="561"/>
      <c r="BC9" s="561"/>
    </row>
    <row r="10" spans="1:55" x14ac:dyDescent="0.2">
      <c r="A10" s="4" t="s">
        <v>485</v>
      </c>
      <c r="B10" s="63">
        <v>9382522000</v>
      </c>
      <c r="C10" s="557">
        <v>0.26539207991860109</v>
      </c>
      <c r="D10" s="10">
        <v>1467699979</v>
      </c>
      <c r="E10" s="557">
        <v>15.642915401637215</v>
      </c>
      <c r="F10" s="10">
        <v>182998281</v>
      </c>
      <c r="G10" s="557">
        <v>1.950416753619123</v>
      </c>
      <c r="H10" s="10">
        <v>1650698260</v>
      </c>
      <c r="I10" s="558">
        <v>17.593332155256334</v>
      </c>
      <c r="J10" s="559">
        <v>0</v>
      </c>
      <c r="K10" s="557">
        <v>0</v>
      </c>
      <c r="L10" s="10">
        <v>0</v>
      </c>
      <c r="M10" s="557">
        <v>0</v>
      </c>
      <c r="N10" s="10">
        <v>0</v>
      </c>
      <c r="O10" s="557">
        <v>0</v>
      </c>
      <c r="P10" s="10">
        <v>0</v>
      </c>
      <c r="Q10" s="558">
        <v>0</v>
      </c>
      <c r="R10" s="559">
        <v>0</v>
      </c>
      <c r="S10" s="557">
        <v>0</v>
      </c>
      <c r="T10" s="10">
        <v>0</v>
      </c>
      <c r="U10" s="557">
        <v>0</v>
      </c>
      <c r="V10" s="10">
        <v>0</v>
      </c>
      <c r="W10" s="557">
        <v>0</v>
      </c>
      <c r="X10" s="10">
        <v>0</v>
      </c>
      <c r="Y10" s="558">
        <v>0</v>
      </c>
      <c r="Z10" s="559">
        <v>26296000000</v>
      </c>
      <c r="AA10" s="557">
        <v>0.13368202744850186</v>
      </c>
      <c r="AB10" s="10">
        <v>359656913</v>
      </c>
      <c r="AC10" s="557">
        <v>1.3677247984484333</v>
      </c>
      <c r="AD10" s="10">
        <v>6457195960</v>
      </c>
      <c r="AE10" s="557">
        <v>24.555810617584424</v>
      </c>
      <c r="AF10" s="10">
        <v>6816852873</v>
      </c>
      <c r="AG10" s="558">
        <v>25.923535416032855</v>
      </c>
      <c r="AH10" s="560">
        <v>0</v>
      </c>
      <c r="AI10" s="559">
        <v>35678522000</v>
      </c>
      <c r="AJ10" s="10">
        <v>35678522000</v>
      </c>
      <c r="AK10" s="557">
        <v>0.13808748063944193</v>
      </c>
      <c r="AL10" s="10">
        <v>0</v>
      </c>
      <c r="AM10" s="10">
        <v>1827356892</v>
      </c>
      <c r="AN10" s="557">
        <v>5.1217281141858955</v>
      </c>
      <c r="AO10" s="10">
        <v>6640194241</v>
      </c>
      <c r="AP10" s="557">
        <v>18.611180813487735</v>
      </c>
      <c r="AQ10" s="10">
        <v>8467551133</v>
      </c>
      <c r="AR10" s="558">
        <v>23.73290892767363</v>
      </c>
      <c r="AS10" s="559">
        <v>26288731200</v>
      </c>
      <c r="AT10" s="557">
        <v>0.19068810459894689</v>
      </c>
      <c r="AU10" s="10">
        <v>359656913</v>
      </c>
      <c r="AV10" s="557">
        <v>1.3681029725770866</v>
      </c>
      <c r="AW10" s="10">
        <v>6457195960</v>
      </c>
      <c r="AX10" s="557">
        <v>24.562600267296279</v>
      </c>
      <c r="AY10" s="10">
        <v>6816852873</v>
      </c>
      <c r="AZ10" s="558">
        <v>25.930703239873367</v>
      </c>
      <c r="BB10" s="561"/>
      <c r="BC10" s="561"/>
    </row>
    <row r="11" spans="1:55" x14ac:dyDescent="0.2">
      <c r="A11" s="4" t="s">
        <v>43</v>
      </c>
      <c r="B11" s="63">
        <v>49851235000</v>
      </c>
      <c r="C11" s="557">
        <v>1.4100817395537111</v>
      </c>
      <c r="D11" s="10">
        <v>7184361684</v>
      </c>
      <c r="E11" s="557">
        <v>14.41160220804961</v>
      </c>
      <c r="F11" s="10">
        <v>948791616</v>
      </c>
      <c r="G11" s="557">
        <v>1.9032459597039069</v>
      </c>
      <c r="H11" s="10">
        <v>8133153300</v>
      </c>
      <c r="I11" s="558">
        <v>16.314848167753517</v>
      </c>
      <c r="J11" s="559">
        <v>0</v>
      </c>
      <c r="K11" s="557">
        <v>0</v>
      </c>
      <c r="L11" s="10">
        <v>0</v>
      </c>
      <c r="M11" s="557">
        <v>0</v>
      </c>
      <c r="N11" s="10">
        <v>0</v>
      </c>
      <c r="O11" s="557">
        <v>0</v>
      </c>
      <c r="P11" s="10">
        <v>0</v>
      </c>
      <c r="Q11" s="558">
        <v>0</v>
      </c>
      <c r="R11" s="559">
        <v>0</v>
      </c>
      <c r="S11" s="557">
        <v>0</v>
      </c>
      <c r="T11" s="10">
        <v>0</v>
      </c>
      <c r="U11" s="557">
        <v>0</v>
      </c>
      <c r="V11" s="10">
        <v>0</v>
      </c>
      <c r="W11" s="557">
        <v>0</v>
      </c>
      <c r="X11" s="10">
        <v>0</v>
      </c>
      <c r="Y11" s="558">
        <v>0</v>
      </c>
      <c r="Z11" s="559">
        <v>30098587000</v>
      </c>
      <c r="AA11" s="557">
        <v>0.15301339114295412</v>
      </c>
      <c r="AB11" s="10">
        <v>460253032</v>
      </c>
      <c r="AC11" s="557">
        <v>1.5291516242938581</v>
      </c>
      <c r="AD11" s="10">
        <v>14094975142</v>
      </c>
      <c r="AE11" s="557">
        <v>46.829358275190792</v>
      </c>
      <c r="AF11" s="10">
        <v>14555228174</v>
      </c>
      <c r="AG11" s="558">
        <v>48.358509899484652</v>
      </c>
      <c r="AH11" s="560">
        <v>0</v>
      </c>
      <c r="AI11" s="559">
        <v>79949822000</v>
      </c>
      <c r="AJ11" s="10">
        <v>79949822000</v>
      </c>
      <c r="AK11" s="557">
        <v>0.30943180599106179</v>
      </c>
      <c r="AL11" s="10">
        <v>0</v>
      </c>
      <c r="AM11" s="10">
        <v>7644614716</v>
      </c>
      <c r="AN11" s="557">
        <v>9.5617657735373065</v>
      </c>
      <c r="AO11" s="10">
        <v>15043766758</v>
      </c>
      <c r="AP11" s="557">
        <v>18.816510633382023</v>
      </c>
      <c r="AQ11" s="10">
        <v>22688381474</v>
      </c>
      <c r="AR11" s="558">
        <v>28.37827640691933</v>
      </c>
      <c r="AS11" s="559">
        <v>30098587000</v>
      </c>
      <c r="AT11" s="557">
        <v>0.21832329839244971</v>
      </c>
      <c r="AU11" s="10">
        <v>460253032</v>
      </c>
      <c r="AV11" s="557">
        <v>1.5291516242938581</v>
      </c>
      <c r="AW11" s="10">
        <v>14094975142</v>
      </c>
      <c r="AX11" s="557">
        <v>46.829358275190792</v>
      </c>
      <c r="AY11" s="10">
        <v>14555228174</v>
      </c>
      <c r="AZ11" s="558">
        <v>48.358509899484652</v>
      </c>
      <c r="BB11" s="561"/>
      <c r="BC11" s="561"/>
    </row>
    <row r="12" spans="1:55" x14ac:dyDescent="0.2">
      <c r="A12" s="4" t="s">
        <v>486</v>
      </c>
      <c r="B12" s="63">
        <v>11060503000</v>
      </c>
      <c r="C12" s="557">
        <v>0.31285510400251948</v>
      </c>
      <c r="D12" s="10">
        <v>1337890970</v>
      </c>
      <c r="E12" s="557">
        <v>12.096113259948485</v>
      </c>
      <c r="F12" s="10">
        <v>697529819</v>
      </c>
      <c r="G12" s="557">
        <v>6.3064927426899118</v>
      </c>
      <c r="H12" s="10">
        <v>2035420789</v>
      </c>
      <c r="I12" s="558">
        <v>18.402606002638397</v>
      </c>
      <c r="J12" s="559">
        <v>0</v>
      </c>
      <c r="K12" s="557">
        <v>0</v>
      </c>
      <c r="L12" s="10">
        <v>0</v>
      </c>
      <c r="M12" s="557">
        <v>0</v>
      </c>
      <c r="N12" s="10">
        <v>0</v>
      </c>
      <c r="O12" s="557">
        <v>0</v>
      </c>
      <c r="P12" s="10">
        <v>0</v>
      </c>
      <c r="Q12" s="558">
        <v>0</v>
      </c>
      <c r="R12" s="559">
        <v>0</v>
      </c>
      <c r="S12" s="557">
        <v>0</v>
      </c>
      <c r="T12" s="10">
        <v>0</v>
      </c>
      <c r="U12" s="557">
        <v>0</v>
      </c>
      <c r="V12" s="10">
        <v>0</v>
      </c>
      <c r="W12" s="557">
        <v>0</v>
      </c>
      <c r="X12" s="10">
        <v>0</v>
      </c>
      <c r="Y12" s="558">
        <v>0</v>
      </c>
      <c r="Z12" s="559">
        <v>8701398000</v>
      </c>
      <c r="AA12" s="557">
        <v>4.4235645203694066E-2</v>
      </c>
      <c r="AB12" s="10">
        <v>326329029</v>
      </c>
      <c r="AC12" s="557">
        <v>3.7503057439735548</v>
      </c>
      <c r="AD12" s="10">
        <v>3737715852</v>
      </c>
      <c r="AE12" s="557">
        <v>42.955348692244627</v>
      </c>
      <c r="AF12" s="10">
        <v>4064044881</v>
      </c>
      <c r="AG12" s="558">
        <v>46.705654436218182</v>
      </c>
      <c r="AH12" s="560">
        <v>0</v>
      </c>
      <c r="AI12" s="559">
        <v>19761901000</v>
      </c>
      <c r="AJ12" s="10">
        <v>19761901000</v>
      </c>
      <c r="AK12" s="557">
        <v>7.6484982246071406E-2</v>
      </c>
      <c r="AL12" s="10">
        <v>0</v>
      </c>
      <c r="AM12" s="10">
        <v>1664219999</v>
      </c>
      <c r="AN12" s="557">
        <v>8.4213558149086971</v>
      </c>
      <c r="AO12" s="10">
        <v>4435245671</v>
      </c>
      <c r="AP12" s="557">
        <v>22.443416101517762</v>
      </c>
      <c r="AQ12" s="10">
        <v>6099465670</v>
      </c>
      <c r="AR12" s="558">
        <v>30.864771916426459</v>
      </c>
      <c r="AS12" s="559">
        <v>8701398000</v>
      </c>
      <c r="AT12" s="557">
        <v>6.3116514804680543E-2</v>
      </c>
      <c r="AU12" s="10">
        <v>326329029</v>
      </c>
      <c r="AV12" s="557">
        <v>3.7503057439735548</v>
      </c>
      <c r="AW12" s="10">
        <v>3737715852</v>
      </c>
      <c r="AX12" s="557">
        <v>42.955348692244627</v>
      </c>
      <c r="AY12" s="10">
        <v>4064044881</v>
      </c>
      <c r="AZ12" s="558">
        <v>46.705654436218182</v>
      </c>
      <c r="BB12" s="561"/>
      <c r="BC12" s="561"/>
    </row>
    <row r="13" spans="1:55" x14ac:dyDescent="0.2">
      <c r="A13" s="4" t="s">
        <v>57</v>
      </c>
      <c r="B13" s="63">
        <v>12177241000</v>
      </c>
      <c r="C13" s="557">
        <v>0.3444429244780951</v>
      </c>
      <c r="D13" s="10">
        <v>1631817934</v>
      </c>
      <c r="E13" s="557">
        <v>13.400555462440137</v>
      </c>
      <c r="F13" s="10">
        <v>5059420252</v>
      </c>
      <c r="G13" s="557">
        <v>41.548165565582551</v>
      </c>
      <c r="H13" s="10">
        <v>6691238186</v>
      </c>
      <c r="I13" s="558">
        <v>54.948721028022682</v>
      </c>
      <c r="J13" s="559">
        <v>0</v>
      </c>
      <c r="K13" s="557">
        <v>0</v>
      </c>
      <c r="L13" s="10">
        <v>0</v>
      </c>
      <c r="M13" s="557">
        <v>0</v>
      </c>
      <c r="N13" s="10">
        <v>0</v>
      </c>
      <c r="O13" s="557">
        <v>0</v>
      </c>
      <c r="P13" s="10">
        <v>0</v>
      </c>
      <c r="Q13" s="558">
        <v>0</v>
      </c>
      <c r="R13" s="559">
        <v>0</v>
      </c>
      <c r="S13" s="557">
        <v>0</v>
      </c>
      <c r="T13" s="10">
        <v>0</v>
      </c>
      <c r="U13" s="557">
        <v>0</v>
      </c>
      <c r="V13" s="10">
        <v>0</v>
      </c>
      <c r="W13" s="557">
        <v>0</v>
      </c>
      <c r="X13" s="10">
        <v>0</v>
      </c>
      <c r="Y13" s="558">
        <v>0</v>
      </c>
      <c r="Z13" s="559">
        <v>167251000000</v>
      </c>
      <c r="AA13" s="557">
        <v>0.85026060133820291</v>
      </c>
      <c r="AB13" s="10">
        <v>1858372776</v>
      </c>
      <c r="AC13" s="557">
        <v>1.1111280506544057</v>
      </c>
      <c r="AD13" s="10">
        <v>26358438485</v>
      </c>
      <c r="AE13" s="557">
        <v>15.759809199944993</v>
      </c>
      <c r="AF13" s="10">
        <v>28216811261</v>
      </c>
      <c r="AG13" s="558">
        <v>16.8709372505994</v>
      </c>
      <c r="AH13" s="560">
        <v>0</v>
      </c>
      <c r="AI13" s="559">
        <v>179428241000</v>
      </c>
      <c r="AJ13" s="10">
        <v>179428241000</v>
      </c>
      <c r="AK13" s="557">
        <v>0.69444563189183184</v>
      </c>
      <c r="AL13" s="10">
        <v>0</v>
      </c>
      <c r="AM13" s="10">
        <v>3490190710</v>
      </c>
      <c r="AN13" s="557">
        <v>1.9451735638427174</v>
      </c>
      <c r="AO13" s="10">
        <v>31417858737</v>
      </c>
      <c r="AP13" s="557">
        <v>17.509985363452348</v>
      </c>
      <c r="AQ13" s="10">
        <v>34908049447</v>
      </c>
      <c r="AR13" s="558">
        <v>19.455158927295063</v>
      </c>
      <c r="AS13" s="559">
        <v>150251000000</v>
      </c>
      <c r="AT13" s="557">
        <v>1.0898615907372649</v>
      </c>
      <c r="AU13" s="10">
        <v>1845873648</v>
      </c>
      <c r="AV13" s="557">
        <v>1.2285266973264737</v>
      </c>
      <c r="AW13" s="10">
        <v>25785472526</v>
      </c>
      <c r="AX13" s="557">
        <v>17.161597943441308</v>
      </c>
      <c r="AY13" s="10">
        <v>27631346174</v>
      </c>
      <c r="AZ13" s="558">
        <v>18.390124640767784</v>
      </c>
      <c r="BB13" s="561"/>
      <c r="BC13" s="561"/>
    </row>
    <row r="14" spans="1:55" s="534" customFormat="1" ht="15.75" x14ac:dyDescent="0.25">
      <c r="A14" s="571" t="s">
        <v>487</v>
      </c>
      <c r="B14" s="110">
        <v>712639143000</v>
      </c>
      <c r="C14" s="562">
        <v>20.157563647831509</v>
      </c>
      <c r="D14" s="108">
        <v>143633746485</v>
      </c>
      <c r="E14" s="562">
        <v>20.15518623918754</v>
      </c>
      <c r="F14" s="108">
        <v>7466308662</v>
      </c>
      <c r="G14" s="562">
        <v>1.047698366745482</v>
      </c>
      <c r="H14" s="108">
        <v>151100055147</v>
      </c>
      <c r="I14" s="563">
        <v>21.202884605933018</v>
      </c>
      <c r="J14" s="564">
        <v>47472596000</v>
      </c>
      <c r="K14" s="562">
        <v>3.0549866533970222</v>
      </c>
      <c r="L14" s="108">
        <v>6623705321</v>
      </c>
      <c r="M14" s="562">
        <v>13.952692456506908</v>
      </c>
      <c r="N14" s="108">
        <v>10387930638</v>
      </c>
      <c r="O14" s="562">
        <v>21.881951932858275</v>
      </c>
      <c r="P14" s="108">
        <v>17011635959</v>
      </c>
      <c r="Q14" s="563">
        <v>35.834644389365181</v>
      </c>
      <c r="R14" s="564">
        <v>795619956000</v>
      </c>
      <c r="S14" s="562">
        <v>93.701301740948779</v>
      </c>
      <c r="T14" s="108">
        <v>53771154967</v>
      </c>
      <c r="U14" s="562">
        <v>6.7583969659755496</v>
      </c>
      <c r="V14" s="108">
        <v>0</v>
      </c>
      <c r="W14" s="562">
        <v>0</v>
      </c>
      <c r="X14" s="108">
        <v>53771154967</v>
      </c>
      <c r="Y14" s="563">
        <v>6.7583969659755496</v>
      </c>
      <c r="Z14" s="564">
        <v>4820274146000</v>
      </c>
      <c r="AA14" s="562">
        <v>24.505020561867809</v>
      </c>
      <c r="AB14" s="108">
        <v>159462431274</v>
      </c>
      <c r="AC14" s="562">
        <v>3.3081610390630263</v>
      </c>
      <c r="AD14" s="108">
        <v>8966353779</v>
      </c>
      <c r="AE14" s="562">
        <v>0.18601335748591261</v>
      </c>
      <c r="AF14" s="108">
        <v>168428785053</v>
      </c>
      <c r="AG14" s="563">
        <v>3.4941743965489387</v>
      </c>
      <c r="AH14" s="565">
        <v>3116713000</v>
      </c>
      <c r="AI14" s="564">
        <v>6379122554000</v>
      </c>
      <c r="AJ14" s="108">
        <v>6379122554000</v>
      </c>
      <c r="AK14" s="562">
        <v>24.689278389169328</v>
      </c>
      <c r="AL14" s="108">
        <v>0</v>
      </c>
      <c r="AM14" s="108">
        <v>363491038047</v>
      </c>
      <c r="AN14" s="562">
        <v>5.6981353621913815</v>
      </c>
      <c r="AO14" s="108">
        <v>26820593079</v>
      </c>
      <c r="AP14" s="562">
        <v>0.42044329532722757</v>
      </c>
      <c r="AQ14" s="108">
        <v>390311631126</v>
      </c>
      <c r="AR14" s="563">
        <v>6.1185786575186096</v>
      </c>
      <c r="AS14" s="564">
        <v>623913060791</v>
      </c>
      <c r="AT14" s="562">
        <v>4.5256196691897896</v>
      </c>
      <c r="AU14" s="108">
        <v>30938578608</v>
      </c>
      <c r="AV14" s="562">
        <v>4.958796433717211</v>
      </c>
      <c r="AW14" s="108">
        <v>7713210130</v>
      </c>
      <c r="AX14" s="562">
        <v>1.2362636102249813</v>
      </c>
      <c r="AY14" s="108">
        <v>38651788738</v>
      </c>
      <c r="AZ14" s="563">
        <v>6.1950600439421928</v>
      </c>
      <c r="BB14" s="555"/>
      <c r="BC14" s="556"/>
    </row>
    <row r="15" spans="1:55" x14ac:dyDescent="0.2">
      <c r="A15" s="103" t="s">
        <v>26</v>
      </c>
      <c r="B15" s="63">
        <v>245916182000</v>
      </c>
      <c r="C15" s="557">
        <v>6.9559343454373206</v>
      </c>
      <c r="D15" s="10">
        <v>24290958119</v>
      </c>
      <c r="E15" s="557">
        <v>9.8777387976038113</v>
      </c>
      <c r="F15" s="10">
        <v>5224665507</v>
      </c>
      <c r="G15" s="557">
        <v>2.1245716587288266</v>
      </c>
      <c r="H15" s="10">
        <v>29515623626</v>
      </c>
      <c r="I15" s="558">
        <v>12.002310456332637</v>
      </c>
      <c r="J15" s="559">
        <v>0</v>
      </c>
      <c r="K15" s="557">
        <v>0</v>
      </c>
      <c r="L15" s="10">
        <v>0</v>
      </c>
      <c r="M15" s="557">
        <v>0</v>
      </c>
      <c r="N15" s="10">
        <v>0</v>
      </c>
      <c r="O15" s="557">
        <v>0</v>
      </c>
      <c r="P15" s="10">
        <v>0</v>
      </c>
      <c r="Q15" s="558">
        <v>0</v>
      </c>
      <c r="R15" s="559">
        <v>577908099000</v>
      </c>
      <c r="S15" s="557">
        <v>68.061064525305966</v>
      </c>
      <c r="T15" s="10">
        <v>30406662635</v>
      </c>
      <c r="U15" s="557">
        <v>5.2615048461191405</v>
      </c>
      <c r="V15" s="10">
        <v>0</v>
      </c>
      <c r="W15" s="557">
        <v>0</v>
      </c>
      <c r="X15" s="10">
        <v>30406662635</v>
      </c>
      <c r="Y15" s="558">
        <v>5.2615048461191405</v>
      </c>
      <c r="Z15" s="559">
        <v>4795723512000</v>
      </c>
      <c r="AA15" s="557">
        <v>24.38021152139526</v>
      </c>
      <c r="AB15" s="10">
        <v>158055234651</v>
      </c>
      <c r="AC15" s="557">
        <v>3.2957536908770817</v>
      </c>
      <c r="AD15" s="10">
        <v>7184609251</v>
      </c>
      <c r="AE15" s="557">
        <v>0.14981283289210606</v>
      </c>
      <c r="AF15" s="10">
        <v>165239843902</v>
      </c>
      <c r="AG15" s="558">
        <v>3.4455665237691875</v>
      </c>
      <c r="AH15" s="560">
        <v>0</v>
      </c>
      <c r="AI15" s="559">
        <v>5619547793000</v>
      </c>
      <c r="AJ15" s="10">
        <v>5619547793000</v>
      </c>
      <c r="AK15" s="557">
        <v>21.749477096285162</v>
      </c>
      <c r="AL15" s="10">
        <v>0</v>
      </c>
      <c r="AM15" s="10">
        <v>212752855405</v>
      </c>
      <c r="AN15" s="557">
        <v>3.7859426281597957</v>
      </c>
      <c r="AO15" s="10">
        <v>12409274758</v>
      </c>
      <c r="AP15" s="557">
        <v>0.22082336898099941</v>
      </c>
      <c r="AQ15" s="10">
        <v>225162130163</v>
      </c>
      <c r="AR15" s="558">
        <v>4.0067659971407954</v>
      </c>
      <c r="AS15" s="559">
        <v>606199703000</v>
      </c>
      <c r="AT15" s="557">
        <v>4.3971339466362132</v>
      </c>
      <c r="AU15" s="10">
        <v>30889850063</v>
      </c>
      <c r="AV15" s="557">
        <v>5.0956557566970631</v>
      </c>
      <c r="AW15" s="10">
        <v>6184609251</v>
      </c>
      <c r="AX15" s="557">
        <v>1.0202263743108433</v>
      </c>
      <c r="AY15" s="10">
        <v>37074459314</v>
      </c>
      <c r="AZ15" s="558">
        <v>6.1158821310079059</v>
      </c>
      <c r="BB15" s="561"/>
      <c r="BC15" s="561"/>
    </row>
    <row r="16" spans="1:55" x14ac:dyDescent="0.2">
      <c r="A16" s="4" t="s">
        <v>488</v>
      </c>
      <c r="B16" s="63">
        <v>138857064000</v>
      </c>
      <c r="C16" s="557">
        <v>3.927682240057663</v>
      </c>
      <c r="D16" s="10">
        <v>21644740587</v>
      </c>
      <c r="E16" s="557">
        <v>15.587784995223577</v>
      </c>
      <c r="F16" s="10">
        <v>3881651831</v>
      </c>
      <c r="G16" s="557">
        <v>2.7954298608819785</v>
      </c>
      <c r="H16" s="10">
        <v>25526392418</v>
      </c>
      <c r="I16" s="558">
        <v>18.383214856105557</v>
      </c>
      <c r="J16" s="559">
        <v>0</v>
      </c>
      <c r="K16" s="557">
        <v>0</v>
      </c>
      <c r="L16" s="10">
        <v>0</v>
      </c>
      <c r="M16" s="557">
        <v>0</v>
      </c>
      <c r="N16" s="10">
        <v>0</v>
      </c>
      <c r="O16" s="557">
        <v>0</v>
      </c>
      <c r="P16" s="10">
        <v>0</v>
      </c>
      <c r="Q16" s="558">
        <v>0</v>
      </c>
      <c r="R16" s="559">
        <v>0</v>
      </c>
      <c r="S16" s="557">
        <v>0</v>
      </c>
      <c r="T16" s="10">
        <v>0</v>
      </c>
      <c r="U16" s="557">
        <v>0</v>
      </c>
      <c r="V16" s="10">
        <v>0</v>
      </c>
      <c r="W16" s="557">
        <v>0</v>
      </c>
      <c r="X16" s="10">
        <v>0</v>
      </c>
      <c r="Y16" s="558">
        <v>0</v>
      </c>
      <c r="Z16" s="559">
        <v>20749127000</v>
      </c>
      <c r="AA16" s="557">
        <v>0.10548316721731256</v>
      </c>
      <c r="AB16" s="10">
        <v>411882594</v>
      </c>
      <c r="AC16" s="557">
        <v>1.9850598726394608</v>
      </c>
      <c r="AD16" s="10">
        <v>5834164208</v>
      </c>
      <c r="AE16" s="557">
        <v>28.117636987811583</v>
      </c>
      <c r="AF16" s="10">
        <v>6246046802</v>
      </c>
      <c r="AG16" s="558">
        <v>30.102696860451044</v>
      </c>
      <c r="AH16" s="560">
        <v>0</v>
      </c>
      <c r="AI16" s="559">
        <v>159606191000</v>
      </c>
      <c r="AJ16" s="10">
        <v>159606191000</v>
      </c>
      <c r="AK16" s="557">
        <v>0.61772785345894021</v>
      </c>
      <c r="AL16" s="10">
        <v>0</v>
      </c>
      <c r="AM16" s="10">
        <v>22056623181</v>
      </c>
      <c r="AN16" s="557">
        <v>13.819403271769076</v>
      </c>
      <c r="AO16" s="10">
        <v>9715816039</v>
      </c>
      <c r="AP16" s="557">
        <v>6.0873679010358694</v>
      </c>
      <c r="AQ16" s="10">
        <v>31772439220</v>
      </c>
      <c r="AR16" s="558">
        <v>19.906771172804945</v>
      </c>
      <c r="AS16" s="559">
        <v>20749127000</v>
      </c>
      <c r="AT16" s="557">
        <v>0.15050599702251255</v>
      </c>
      <c r="AU16" s="10">
        <v>411882594</v>
      </c>
      <c r="AV16" s="557">
        <v>1.9850598726394608</v>
      </c>
      <c r="AW16" s="10">
        <v>5834164208</v>
      </c>
      <c r="AX16" s="557">
        <v>28.117636987811583</v>
      </c>
      <c r="AY16" s="10">
        <v>6246046802</v>
      </c>
      <c r="AZ16" s="558">
        <v>30.102696860451044</v>
      </c>
      <c r="BB16" s="561"/>
      <c r="BC16" s="561"/>
    </row>
    <row r="17" spans="1:55" x14ac:dyDescent="0.2">
      <c r="A17" s="4" t="s">
        <v>28</v>
      </c>
      <c r="B17" s="63">
        <v>84791618000</v>
      </c>
      <c r="C17" s="557">
        <v>2.3983981983397955</v>
      </c>
      <c r="D17" s="10">
        <v>348090000</v>
      </c>
      <c r="E17" s="557">
        <v>0.41052406854649237</v>
      </c>
      <c r="F17" s="10">
        <v>0</v>
      </c>
      <c r="G17" s="557">
        <v>0</v>
      </c>
      <c r="H17" s="10">
        <v>348090000</v>
      </c>
      <c r="I17" s="558">
        <v>0.41052406854649237</v>
      </c>
      <c r="J17" s="559">
        <v>0</v>
      </c>
      <c r="K17" s="557">
        <v>0</v>
      </c>
      <c r="L17" s="10">
        <v>0</v>
      </c>
      <c r="M17" s="557">
        <v>0</v>
      </c>
      <c r="N17" s="10">
        <v>0</v>
      </c>
      <c r="O17" s="557">
        <v>0</v>
      </c>
      <c r="P17" s="10">
        <v>0</v>
      </c>
      <c r="Q17" s="558">
        <v>0</v>
      </c>
      <c r="R17" s="559">
        <v>0</v>
      </c>
      <c r="S17" s="557">
        <v>0</v>
      </c>
      <c r="T17" s="10">
        <v>0</v>
      </c>
      <c r="U17" s="557">
        <v>0</v>
      </c>
      <c r="V17" s="10">
        <v>0</v>
      </c>
      <c r="W17" s="557">
        <v>0</v>
      </c>
      <c r="X17" s="10">
        <v>0</v>
      </c>
      <c r="Y17" s="558">
        <v>0</v>
      </c>
      <c r="Z17" s="559">
        <v>4767431908000</v>
      </c>
      <c r="AA17" s="557">
        <v>24.236384362036798</v>
      </c>
      <c r="AB17" s="10">
        <v>157572047223</v>
      </c>
      <c r="AC17" s="557">
        <v>3.305176670873597</v>
      </c>
      <c r="AD17" s="10">
        <v>1000000000</v>
      </c>
      <c r="AE17" s="557">
        <v>2.097565354466726E-2</v>
      </c>
      <c r="AF17" s="10">
        <v>158572047223</v>
      </c>
      <c r="AG17" s="558">
        <v>3.3261523244182643</v>
      </c>
      <c r="AH17" s="560">
        <v>0</v>
      </c>
      <c r="AI17" s="559">
        <v>4852223526000</v>
      </c>
      <c r="AJ17" s="10">
        <v>4852223526000</v>
      </c>
      <c r="AK17" s="557">
        <v>18.779682695509912</v>
      </c>
      <c r="AL17" s="10">
        <v>0</v>
      </c>
      <c r="AM17" s="10">
        <v>157920137223</v>
      </c>
      <c r="AN17" s="557">
        <v>3.2545932061209828</v>
      </c>
      <c r="AO17" s="10">
        <v>1000000000</v>
      </c>
      <c r="AP17" s="557">
        <v>2.0609108270499738E-2</v>
      </c>
      <c r="AQ17" s="10">
        <v>158920137223</v>
      </c>
      <c r="AR17" s="558">
        <v>3.2752023143914823</v>
      </c>
      <c r="AS17" s="559">
        <v>0</v>
      </c>
      <c r="AT17" s="557">
        <v>0</v>
      </c>
      <c r="AU17" s="10">
        <v>0</v>
      </c>
      <c r="AV17" s="557">
        <v>0</v>
      </c>
      <c r="AW17" s="10">
        <v>0</v>
      </c>
      <c r="AX17" s="557">
        <v>0</v>
      </c>
      <c r="AY17" s="10">
        <v>0</v>
      </c>
      <c r="AZ17" s="558">
        <v>0</v>
      </c>
      <c r="BB17" s="561"/>
      <c r="BC17" s="561"/>
    </row>
    <row r="18" spans="1:55" x14ac:dyDescent="0.2">
      <c r="A18" s="4" t="s">
        <v>110</v>
      </c>
      <c r="B18" s="63">
        <v>0</v>
      </c>
      <c r="C18" s="557">
        <v>0</v>
      </c>
      <c r="D18" s="10">
        <v>0</v>
      </c>
      <c r="E18" s="557">
        <v>0</v>
      </c>
      <c r="F18" s="10">
        <v>0</v>
      </c>
      <c r="G18" s="557">
        <v>0</v>
      </c>
      <c r="H18" s="10">
        <v>0</v>
      </c>
      <c r="I18" s="558">
        <v>0</v>
      </c>
      <c r="J18" s="559">
        <v>0</v>
      </c>
      <c r="K18" s="557">
        <v>0</v>
      </c>
      <c r="L18" s="10">
        <v>0</v>
      </c>
      <c r="M18" s="557">
        <v>0</v>
      </c>
      <c r="N18" s="10">
        <v>0</v>
      </c>
      <c r="O18" s="557">
        <v>0</v>
      </c>
      <c r="P18" s="10">
        <v>0</v>
      </c>
      <c r="Q18" s="558">
        <v>0</v>
      </c>
      <c r="R18" s="559">
        <v>577908099000</v>
      </c>
      <c r="S18" s="557">
        <v>68.061064525305966</v>
      </c>
      <c r="T18" s="10">
        <v>30406662635</v>
      </c>
      <c r="U18" s="557">
        <v>5.2615048461191405</v>
      </c>
      <c r="V18" s="10">
        <v>0</v>
      </c>
      <c r="W18" s="557">
        <v>0</v>
      </c>
      <c r="X18" s="10">
        <v>30406662635</v>
      </c>
      <c r="Y18" s="558">
        <v>5.2615048461191405</v>
      </c>
      <c r="Z18" s="559">
        <v>0</v>
      </c>
      <c r="AA18" s="557">
        <v>0</v>
      </c>
      <c r="AB18" s="10">
        <v>0</v>
      </c>
      <c r="AC18" s="557">
        <v>0</v>
      </c>
      <c r="AD18" s="10">
        <v>0</v>
      </c>
      <c r="AE18" s="557">
        <v>0</v>
      </c>
      <c r="AF18" s="10">
        <v>0</v>
      </c>
      <c r="AG18" s="558">
        <v>0</v>
      </c>
      <c r="AH18" s="560">
        <v>0</v>
      </c>
      <c r="AI18" s="559">
        <v>577908099000</v>
      </c>
      <c r="AJ18" s="10">
        <v>577908099000</v>
      </c>
      <c r="AK18" s="557">
        <v>2.2366922439230863</v>
      </c>
      <c r="AL18" s="10">
        <v>0</v>
      </c>
      <c r="AM18" s="10">
        <v>30406662635</v>
      </c>
      <c r="AN18" s="557">
        <v>5.2615048461191405</v>
      </c>
      <c r="AO18" s="10">
        <v>0</v>
      </c>
      <c r="AP18" s="557">
        <v>0</v>
      </c>
      <c r="AQ18" s="10">
        <v>30406662635</v>
      </c>
      <c r="AR18" s="558">
        <v>5.2615048461191405</v>
      </c>
      <c r="AS18" s="559">
        <v>577908099000</v>
      </c>
      <c r="AT18" s="557">
        <v>4.1919177914029779</v>
      </c>
      <c r="AU18" s="10">
        <v>30406662635</v>
      </c>
      <c r="AV18" s="557">
        <v>5.2615048461191405</v>
      </c>
      <c r="AW18" s="10">
        <v>0</v>
      </c>
      <c r="AX18" s="557">
        <v>0</v>
      </c>
      <c r="AY18" s="10">
        <v>30406662635</v>
      </c>
      <c r="AZ18" s="558">
        <v>5.2615048461191405</v>
      </c>
      <c r="BB18" s="561"/>
      <c r="BC18" s="561"/>
    </row>
    <row r="19" spans="1:55" x14ac:dyDescent="0.2">
      <c r="A19" s="4" t="s">
        <v>30</v>
      </c>
      <c r="B19" s="63">
        <v>22267500000</v>
      </c>
      <c r="C19" s="557">
        <v>0.62985390703986099</v>
      </c>
      <c r="D19" s="10">
        <v>2298127532</v>
      </c>
      <c r="E19" s="557">
        <v>10.320545781969237</v>
      </c>
      <c r="F19" s="10">
        <v>1343013676</v>
      </c>
      <c r="G19" s="557">
        <v>6.0312728236218707</v>
      </c>
      <c r="H19" s="10">
        <v>3641141208</v>
      </c>
      <c r="I19" s="558">
        <v>16.351818605591109</v>
      </c>
      <c r="J19" s="559">
        <v>0</v>
      </c>
      <c r="K19" s="557">
        <v>0</v>
      </c>
      <c r="L19" s="10">
        <v>0</v>
      </c>
      <c r="M19" s="557">
        <v>0</v>
      </c>
      <c r="N19" s="10">
        <v>0</v>
      </c>
      <c r="O19" s="557">
        <v>0</v>
      </c>
      <c r="P19" s="10">
        <v>0</v>
      </c>
      <c r="Q19" s="558">
        <v>0</v>
      </c>
      <c r="R19" s="559">
        <v>0</v>
      </c>
      <c r="S19" s="557">
        <v>0</v>
      </c>
      <c r="T19" s="10">
        <v>0</v>
      </c>
      <c r="U19" s="557">
        <v>0</v>
      </c>
      <c r="V19" s="10">
        <v>0</v>
      </c>
      <c r="W19" s="557">
        <v>0</v>
      </c>
      <c r="X19" s="10">
        <v>0</v>
      </c>
      <c r="Y19" s="558">
        <v>0</v>
      </c>
      <c r="Z19" s="559">
        <v>7542477000</v>
      </c>
      <c r="AA19" s="557">
        <v>3.8343992141150515E-2</v>
      </c>
      <c r="AB19" s="10">
        <v>71304834</v>
      </c>
      <c r="AC19" s="557">
        <v>0.94537688348270732</v>
      </c>
      <c r="AD19" s="10">
        <v>350445043</v>
      </c>
      <c r="AE19" s="557">
        <v>4.6462858686874355</v>
      </c>
      <c r="AF19" s="10">
        <v>421749877</v>
      </c>
      <c r="AG19" s="558">
        <v>5.5916627521701425</v>
      </c>
      <c r="AH19" s="560">
        <v>0</v>
      </c>
      <c r="AI19" s="559">
        <v>29809977000</v>
      </c>
      <c r="AJ19" s="10">
        <v>29809977000</v>
      </c>
      <c r="AK19" s="557">
        <v>0.11537430339322097</v>
      </c>
      <c r="AL19" s="10">
        <v>0</v>
      </c>
      <c r="AM19" s="10">
        <v>2369432366</v>
      </c>
      <c r="AN19" s="557">
        <v>7.948454190353786</v>
      </c>
      <c r="AO19" s="10">
        <v>1693458719</v>
      </c>
      <c r="AP19" s="557">
        <v>5.680845439766693</v>
      </c>
      <c r="AQ19" s="10">
        <v>4062891085</v>
      </c>
      <c r="AR19" s="558">
        <v>13.629299630120478</v>
      </c>
      <c r="AS19" s="559">
        <v>7542477000</v>
      </c>
      <c r="AT19" s="557">
        <v>5.4710158210722282E-2</v>
      </c>
      <c r="AU19" s="10">
        <v>71304834</v>
      </c>
      <c r="AV19" s="557">
        <v>0.94537688348270732</v>
      </c>
      <c r="AW19" s="10">
        <v>350445043</v>
      </c>
      <c r="AX19" s="557">
        <v>4.6462858686874355</v>
      </c>
      <c r="AY19" s="10">
        <v>421749877</v>
      </c>
      <c r="AZ19" s="558">
        <v>5.5916627521701425</v>
      </c>
      <c r="BB19" s="561"/>
      <c r="BC19" s="561"/>
    </row>
    <row r="20" spans="1:55" x14ac:dyDescent="0.2">
      <c r="A20" s="4" t="s">
        <v>489</v>
      </c>
      <c r="B20" s="63">
        <v>39350237000</v>
      </c>
      <c r="C20" s="557">
        <v>1.1130526784504096</v>
      </c>
      <c r="D20" s="10">
        <v>6264852854</v>
      </c>
      <c r="E20" s="557">
        <v>15.920749991925081</v>
      </c>
      <c r="F20" s="10">
        <v>147428167</v>
      </c>
      <c r="G20" s="557">
        <v>0.37465636356904281</v>
      </c>
      <c r="H20" s="10">
        <v>6412281021</v>
      </c>
      <c r="I20" s="558">
        <v>16.295406355494123</v>
      </c>
      <c r="J20" s="559">
        <v>0</v>
      </c>
      <c r="K20" s="557">
        <v>0</v>
      </c>
      <c r="L20" s="10">
        <v>0</v>
      </c>
      <c r="M20" s="557">
        <v>0</v>
      </c>
      <c r="N20" s="10">
        <v>0</v>
      </c>
      <c r="O20" s="557">
        <v>0</v>
      </c>
      <c r="P20" s="10">
        <v>0</v>
      </c>
      <c r="Q20" s="558">
        <v>0</v>
      </c>
      <c r="R20" s="559">
        <v>0</v>
      </c>
      <c r="S20" s="557">
        <v>0</v>
      </c>
      <c r="T20" s="10">
        <v>0</v>
      </c>
      <c r="U20" s="557">
        <v>0</v>
      </c>
      <c r="V20" s="10">
        <v>0</v>
      </c>
      <c r="W20" s="557">
        <v>0</v>
      </c>
      <c r="X20" s="10">
        <v>0</v>
      </c>
      <c r="Y20" s="558">
        <v>0</v>
      </c>
      <c r="Z20" s="559">
        <v>14184670000</v>
      </c>
      <c r="AA20" s="557">
        <v>7.2111174486155338E-2</v>
      </c>
      <c r="AB20" s="10">
        <v>15501145</v>
      </c>
      <c r="AC20" s="557">
        <v>0.10928097023053761</v>
      </c>
      <c r="AD20" s="10">
        <v>1346162429</v>
      </c>
      <c r="AE20" s="557">
        <v>9.4902625792492881</v>
      </c>
      <c r="AF20" s="10">
        <v>1361663574</v>
      </c>
      <c r="AG20" s="558">
        <v>9.5995435494798258</v>
      </c>
      <c r="AH20" s="560">
        <v>0</v>
      </c>
      <c r="AI20" s="559">
        <v>53534907000</v>
      </c>
      <c r="AJ20" s="10">
        <v>53534907000</v>
      </c>
      <c r="AK20" s="557">
        <v>0.20719749640685298</v>
      </c>
      <c r="AL20" s="10">
        <v>0</v>
      </c>
      <c r="AM20" s="10">
        <v>6280353999</v>
      </c>
      <c r="AN20" s="557">
        <v>11.731325131469827</v>
      </c>
      <c r="AO20" s="10">
        <v>1493590596</v>
      </c>
      <c r="AP20" s="557">
        <v>2.7899377802225378</v>
      </c>
      <c r="AQ20" s="10">
        <v>7773944595</v>
      </c>
      <c r="AR20" s="558">
        <v>14.521262911692364</v>
      </c>
      <c r="AS20" s="559">
        <v>14184670000</v>
      </c>
      <c r="AT20" s="557">
        <v>0.10289001078384277</v>
      </c>
      <c r="AU20" s="10">
        <v>15501145</v>
      </c>
      <c r="AV20" s="557">
        <v>0.10928097023053761</v>
      </c>
      <c r="AW20" s="10">
        <v>1346162429</v>
      </c>
      <c r="AX20" s="557">
        <v>9.4902625792492881</v>
      </c>
      <c r="AY20" s="10">
        <v>1361663574</v>
      </c>
      <c r="AZ20" s="558">
        <v>9.5995435494798258</v>
      </c>
      <c r="BB20" s="561"/>
      <c r="BC20" s="561"/>
    </row>
    <row r="21" spans="1:55" x14ac:dyDescent="0.2">
      <c r="A21" s="4" t="s">
        <v>49</v>
      </c>
      <c r="B21" s="63">
        <v>418914896000</v>
      </c>
      <c r="C21" s="557">
        <v>11.849340247571439</v>
      </c>
      <c r="D21" s="10">
        <v>111663271399</v>
      </c>
      <c r="E21" s="557">
        <v>26.655359469241695</v>
      </c>
      <c r="F21" s="10">
        <v>1344435490</v>
      </c>
      <c r="G21" s="557">
        <v>0.32093284407819195</v>
      </c>
      <c r="H21" s="10">
        <v>113007706889</v>
      </c>
      <c r="I21" s="558">
        <v>26.976292313319888</v>
      </c>
      <c r="J21" s="559">
        <v>0</v>
      </c>
      <c r="K21" s="557">
        <v>0</v>
      </c>
      <c r="L21" s="10">
        <v>0</v>
      </c>
      <c r="M21" s="557">
        <v>0</v>
      </c>
      <c r="N21" s="10">
        <v>0</v>
      </c>
      <c r="O21" s="557">
        <v>0</v>
      </c>
      <c r="P21" s="10">
        <v>0</v>
      </c>
      <c r="Q21" s="558">
        <v>0</v>
      </c>
      <c r="R21" s="559">
        <v>217711857000</v>
      </c>
      <c r="S21" s="557">
        <v>25.640237215642802</v>
      </c>
      <c r="T21" s="10">
        <v>23364492332</v>
      </c>
      <c r="U21" s="557">
        <v>10.731841918926815</v>
      </c>
      <c r="V21" s="10">
        <v>0</v>
      </c>
      <c r="W21" s="557">
        <v>0</v>
      </c>
      <c r="X21" s="10">
        <v>23364492332</v>
      </c>
      <c r="Y21" s="558">
        <v>10.731841918926815</v>
      </c>
      <c r="Z21" s="559">
        <v>3186252000</v>
      </c>
      <c r="AA21" s="557">
        <v>1.6198076791977638E-2</v>
      </c>
      <c r="AB21" s="10">
        <v>2577400</v>
      </c>
      <c r="AC21" s="557">
        <v>8.0891279158082918E-2</v>
      </c>
      <c r="AD21" s="10">
        <v>99431959</v>
      </c>
      <c r="AE21" s="557">
        <v>3.120655836387078</v>
      </c>
      <c r="AF21" s="10">
        <v>102009359</v>
      </c>
      <c r="AG21" s="558">
        <v>3.2015471155451607</v>
      </c>
      <c r="AH21" s="560">
        <v>0</v>
      </c>
      <c r="AI21" s="559">
        <v>639813005000</v>
      </c>
      <c r="AJ21" s="10">
        <v>639813005000</v>
      </c>
      <c r="AK21" s="557">
        <v>2.476284357877848</v>
      </c>
      <c r="AL21" s="10">
        <v>0</v>
      </c>
      <c r="AM21" s="10">
        <v>135030341131</v>
      </c>
      <c r="AN21" s="557">
        <v>21.104657153850756</v>
      </c>
      <c r="AO21" s="10">
        <v>1443867449</v>
      </c>
      <c r="AP21" s="557">
        <v>0.22567022516211593</v>
      </c>
      <c r="AQ21" s="10">
        <v>136474208580</v>
      </c>
      <c r="AR21" s="558">
        <v>21.330327379012871</v>
      </c>
      <c r="AS21" s="559">
        <v>3186252000</v>
      </c>
      <c r="AT21" s="557">
        <v>2.311181738031555E-2</v>
      </c>
      <c r="AU21" s="10">
        <v>2577400</v>
      </c>
      <c r="AV21" s="557">
        <v>8.0891279158082918E-2</v>
      </c>
      <c r="AW21" s="10">
        <v>99431959</v>
      </c>
      <c r="AX21" s="557">
        <v>3.120655836387078</v>
      </c>
      <c r="AY21" s="10">
        <v>102009359</v>
      </c>
      <c r="AZ21" s="558">
        <v>3.2015471155451607</v>
      </c>
      <c r="BB21" s="561"/>
      <c r="BC21" s="561"/>
    </row>
    <row r="22" spans="1:55" x14ac:dyDescent="0.2">
      <c r="A22" s="4" t="s">
        <v>490</v>
      </c>
      <c r="B22" s="63">
        <v>8457828000</v>
      </c>
      <c r="C22" s="557">
        <v>0.23923637637234232</v>
      </c>
      <c r="D22" s="10">
        <v>1414664113</v>
      </c>
      <c r="E22" s="557">
        <v>16.726092242594671</v>
      </c>
      <c r="F22" s="10">
        <v>749779498</v>
      </c>
      <c r="G22" s="557">
        <v>8.8649177779448802</v>
      </c>
      <c r="H22" s="10">
        <v>2164443611</v>
      </c>
      <c r="I22" s="558">
        <v>25.591010020539549</v>
      </c>
      <c r="J22" s="559">
        <v>47472596000</v>
      </c>
      <c r="K22" s="557">
        <v>3.0549866533970222</v>
      </c>
      <c r="L22" s="10">
        <v>6623705321</v>
      </c>
      <c r="M22" s="557">
        <v>13.952692456506908</v>
      </c>
      <c r="N22" s="10">
        <v>10387930638</v>
      </c>
      <c r="O22" s="557">
        <v>21.881951932858275</v>
      </c>
      <c r="P22" s="10">
        <v>17011635959</v>
      </c>
      <c r="Q22" s="558">
        <v>35.834644389365181</v>
      </c>
      <c r="R22" s="559">
        <v>0</v>
      </c>
      <c r="S22" s="557">
        <v>0</v>
      </c>
      <c r="T22" s="10">
        <v>0</v>
      </c>
      <c r="U22" s="557">
        <v>0</v>
      </c>
      <c r="V22" s="10">
        <v>0</v>
      </c>
      <c r="W22" s="557">
        <v>0</v>
      </c>
      <c r="X22" s="10">
        <v>0</v>
      </c>
      <c r="Y22" s="558">
        <v>0</v>
      </c>
      <c r="Z22" s="559">
        <v>7179712000</v>
      </c>
      <c r="AA22" s="557">
        <v>3.6499789194415051E-2</v>
      </c>
      <c r="AB22" s="10">
        <v>1389118078</v>
      </c>
      <c r="AC22" s="557">
        <v>19.347824508838237</v>
      </c>
      <c r="AD22" s="10">
        <v>336150140</v>
      </c>
      <c r="AE22" s="557">
        <v>4.6819446239626323</v>
      </c>
      <c r="AF22" s="10">
        <v>1725268218</v>
      </c>
      <c r="AG22" s="558">
        <v>24.029769132800872</v>
      </c>
      <c r="AH22" s="560">
        <v>3116713000</v>
      </c>
      <c r="AI22" s="559">
        <v>66226849000</v>
      </c>
      <c r="AJ22" s="10">
        <v>66226849000</v>
      </c>
      <c r="AK22" s="557">
        <v>0.25631943859946732</v>
      </c>
      <c r="AL22" s="10">
        <v>0</v>
      </c>
      <c r="AM22" s="10">
        <v>9427487512</v>
      </c>
      <c r="AN22" s="557">
        <v>14.235144287175736</v>
      </c>
      <c r="AO22" s="10">
        <v>11473860276</v>
      </c>
      <c r="AP22" s="557">
        <v>17.325088614739922</v>
      </c>
      <c r="AQ22" s="10">
        <v>20901347788</v>
      </c>
      <c r="AR22" s="558">
        <v>31.560232901915658</v>
      </c>
      <c r="AS22" s="559">
        <v>342435791</v>
      </c>
      <c r="AT22" s="557">
        <v>2.4838943894192624E-3</v>
      </c>
      <c r="AU22" s="10">
        <v>30650000</v>
      </c>
      <c r="AV22" s="557">
        <v>8.9505830890206219</v>
      </c>
      <c r="AW22" s="10">
        <v>83006491</v>
      </c>
      <c r="AX22" s="557">
        <v>24.240016137799099</v>
      </c>
      <c r="AY22" s="10">
        <v>113656491</v>
      </c>
      <c r="AZ22" s="558">
        <v>33.190599226819721</v>
      </c>
      <c r="BB22" s="561"/>
      <c r="BC22" s="561"/>
    </row>
    <row r="23" spans="1:55" s="534" customFormat="1" ht="15.75" x14ac:dyDescent="0.25">
      <c r="A23" s="571" t="s">
        <v>491</v>
      </c>
      <c r="B23" s="110">
        <v>56232669000</v>
      </c>
      <c r="C23" s="562">
        <v>1.5905856639914346</v>
      </c>
      <c r="D23" s="108">
        <v>10551411849</v>
      </c>
      <c r="E23" s="562">
        <v>18.763846775617214</v>
      </c>
      <c r="F23" s="108">
        <v>2902249670</v>
      </c>
      <c r="G23" s="562">
        <v>5.161145152117891</v>
      </c>
      <c r="H23" s="108">
        <v>13453661519</v>
      </c>
      <c r="I23" s="563">
        <v>23.924991927735103</v>
      </c>
      <c r="J23" s="564">
        <v>0</v>
      </c>
      <c r="K23" s="562">
        <v>0</v>
      </c>
      <c r="L23" s="108">
        <v>0</v>
      </c>
      <c r="M23" s="562">
        <v>0</v>
      </c>
      <c r="N23" s="108">
        <v>0</v>
      </c>
      <c r="O23" s="562">
        <v>0</v>
      </c>
      <c r="P23" s="108">
        <v>0</v>
      </c>
      <c r="Q23" s="563">
        <v>0</v>
      </c>
      <c r="R23" s="564">
        <v>0</v>
      </c>
      <c r="S23" s="562">
        <v>0</v>
      </c>
      <c r="T23" s="108">
        <v>0</v>
      </c>
      <c r="U23" s="562">
        <v>0</v>
      </c>
      <c r="V23" s="108">
        <v>0</v>
      </c>
      <c r="W23" s="562">
        <v>0</v>
      </c>
      <c r="X23" s="108">
        <v>0</v>
      </c>
      <c r="Y23" s="563">
        <v>0</v>
      </c>
      <c r="Z23" s="564">
        <v>15343797000</v>
      </c>
      <c r="AA23" s="562">
        <v>7.8003874799142087E-2</v>
      </c>
      <c r="AB23" s="108">
        <v>207641361</v>
      </c>
      <c r="AC23" s="562">
        <v>1.3532593073279058</v>
      </c>
      <c r="AD23" s="108">
        <v>4444990972</v>
      </c>
      <c r="AE23" s="562">
        <v>28.969302526617106</v>
      </c>
      <c r="AF23" s="108">
        <v>4652632333</v>
      </c>
      <c r="AG23" s="563">
        <v>30.322561833945016</v>
      </c>
      <c r="AH23" s="565">
        <v>0</v>
      </c>
      <c r="AI23" s="564">
        <v>71576466000</v>
      </c>
      <c r="AJ23" s="108">
        <v>71576466000</v>
      </c>
      <c r="AK23" s="562">
        <v>0.27702419576165949</v>
      </c>
      <c r="AL23" s="108">
        <v>0</v>
      </c>
      <c r="AM23" s="108">
        <v>10759053210</v>
      </c>
      <c r="AN23" s="562">
        <v>15.03155130626315</v>
      </c>
      <c r="AO23" s="108">
        <v>7347240642</v>
      </c>
      <c r="AP23" s="562">
        <v>10.264883211752869</v>
      </c>
      <c r="AQ23" s="108">
        <v>18106293852</v>
      </c>
      <c r="AR23" s="563">
        <v>25.296434518016021</v>
      </c>
      <c r="AS23" s="564">
        <v>15343797000</v>
      </c>
      <c r="AT23" s="562">
        <v>0.11129786162068589</v>
      </c>
      <c r="AU23" s="108">
        <v>207641361</v>
      </c>
      <c r="AV23" s="562">
        <v>1.3532593073279058</v>
      </c>
      <c r="AW23" s="108">
        <v>4444990972</v>
      </c>
      <c r="AX23" s="562">
        <v>28.969302526617106</v>
      </c>
      <c r="AY23" s="108">
        <v>4652632333</v>
      </c>
      <c r="AZ23" s="563">
        <v>30.322561833945016</v>
      </c>
      <c r="BB23" s="555"/>
      <c r="BC23" s="556"/>
    </row>
    <row r="24" spans="1:55" x14ac:dyDescent="0.2">
      <c r="A24" s="103" t="s">
        <v>38</v>
      </c>
      <c r="B24" s="63">
        <v>56232669000</v>
      </c>
      <c r="C24" s="557">
        <v>1.5905856639914346</v>
      </c>
      <c r="D24" s="10">
        <v>10551411849</v>
      </c>
      <c r="E24" s="557">
        <v>18.763846775617214</v>
      </c>
      <c r="F24" s="10">
        <v>2902249670</v>
      </c>
      <c r="G24" s="557">
        <v>5.161145152117891</v>
      </c>
      <c r="H24" s="10">
        <v>13453661519</v>
      </c>
      <c r="I24" s="558">
        <v>23.924991927735103</v>
      </c>
      <c r="J24" s="559">
        <v>0</v>
      </c>
      <c r="K24" s="557">
        <v>0</v>
      </c>
      <c r="L24" s="10">
        <v>0</v>
      </c>
      <c r="M24" s="557">
        <v>0</v>
      </c>
      <c r="N24" s="10">
        <v>0</v>
      </c>
      <c r="O24" s="557">
        <v>0</v>
      </c>
      <c r="P24" s="10">
        <v>0</v>
      </c>
      <c r="Q24" s="558">
        <v>0</v>
      </c>
      <c r="R24" s="559">
        <v>0</v>
      </c>
      <c r="S24" s="557">
        <v>0</v>
      </c>
      <c r="T24" s="10">
        <v>0</v>
      </c>
      <c r="U24" s="557">
        <v>0</v>
      </c>
      <c r="V24" s="10">
        <v>0</v>
      </c>
      <c r="W24" s="557">
        <v>0</v>
      </c>
      <c r="X24" s="10">
        <v>0</v>
      </c>
      <c r="Y24" s="558">
        <v>0</v>
      </c>
      <c r="Z24" s="559">
        <v>15343797000</v>
      </c>
      <c r="AA24" s="557">
        <v>7.8003874799142087E-2</v>
      </c>
      <c r="AB24" s="10">
        <v>207641361</v>
      </c>
      <c r="AC24" s="557">
        <v>1.3532593073279058</v>
      </c>
      <c r="AD24" s="10">
        <v>4444990972</v>
      </c>
      <c r="AE24" s="557">
        <v>28.969302526617106</v>
      </c>
      <c r="AF24" s="10">
        <v>4652632333</v>
      </c>
      <c r="AG24" s="558">
        <v>30.322561833945016</v>
      </c>
      <c r="AH24" s="560">
        <v>0</v>
      </c>
      <c r="AI24" s="559">
        <v>71576466000</v>
      </c>
      <c r="AJ24" s="10">
        <v>71576466000</v>
      </c>
      <c r="AK24" s="557">
        <v>0.27702419576165949</v>
      </c>
      <c r="AL24" s="10">
        <v>0</v>
      </c>
      <c r="AM24" s="10">
        <v>10759053210</v>
      </c>
      <c r="AN24" s="557">
        <v>15.03155130626315</v>
      </c>
      <c r="AO24" s="10">
        <v>7347240642</v>
      </c>
      <c r="AP24" s="557">
        <v>10.264883211752869</v>
      </c>
      <c r="AQ24" s="10">
        <v>18106293852</v>
      </c>
      <c r="AR24" s="558">
        <v>25.296434518016021</v>
      </c>
      <c r="AS24" s="559">
        <v>15343797000</v>
      </c>
      <c r="AT24" s="557">
        <v>0.11129786162068589</v>
      </c>
      <c r="AU24" s="10">
        <v>207641361</v>
      </c>
      <c r="AV24" s="557">
        <v>1.3532593073279058</v>
      </c>
      <c r="AW24" s="10">
        <v>4444990972</v>
      </c>
      <c r="AX24" s="557">
        <v>28.969302526617106</v>
      </c>
      <c r="AY24" s="10">
        <v>4652632333</v>
      </c>
      <c r="AZ24" s="558">
        <v>30.322561833945016</v>
      </c>
      <c r="BB24" s="561"/>
      <c r="BC24" s="561"/>
    </row>
    <row r="25" spans="1:55" s="534" customFormat="1" ht="15.75" x14ac:dyDescent="0.25">
      <c r="A25" s="571" t="s">
        <v>492</v>
      </c>
      <c r="B25" s="110">
        <v>24183380000</v>
      </c>
      <c r="C25" s="562">
        <v>0.6840460931146124</v>
      </c>
      <c r="D25" s="108">
        <v>3784996156</v>
      </c>
      <c r="E25" s="562">
        <v>15.651228885292296</v>
      </c>
      <c r="F25" s="108">
        <v>627967127</v>
      </c>
      <c r="G25" s="562">
        <v>2.5966888292703501</v>
      </c>
      <c r="H25" s="108">
        <v>4412963283</v>
      </c>
      <c r="I25" s="563">
        <v>18.247917714562647</v>
      </c>
      <c r="J25" s="564">
        <v>0</v>
      </c>
      <c r="K25" s="562">
        <v>0</v>
      </c>
      <c r="L25" s="108">
        <v>0</v>
      </c>
      <c r="M25" s="562">
        <v>0</v>
      </c>
      <c r="N25" s="108">
        <v>0</v>
      </c>
      <c r="O25" s="562">
        <v>0</v>
      </c>
      <c r="P25" s="108">
        <v>0</v>
      </c>
      <c r="Q25" s="563">
        <v>0</v>
      </c>
      <c r="R25" s="564">
        <v>0</v>
      </c>
      <c r="S25" s="562">
        <v>0</v>
      </c>
      <c r="T25" s="108">
        <v>0</v>
      </c>
      <c r="U25" s="562">
        <v>0</v>
      </c>
      <c r="V25" s="108">
        <v>0</v>
      </c>
      <c r="W25" s="562">
        <v>0</v>
      </c>
      <c r="X25" s="108">
        <v>0</v>
      </c>
      <c r="Y25" s="563">
        <v>0</v>
      </c>
      <c r="Z25" s="564">
        <v>91321300000</v>
      </c>
      <c r="AA25" s="562">
        <v>0.46425374708065381</v>
      </c>
      <c r="AB25" s="108">
        <v>4303230834</v>
      </c>
      <c r="AC25" s="562">
        <v>4.7121874458642177</v>
      </c>
      <c r="AD25" s="108">
        <v>11322910821</v>
      </c>
      <c r="AE25" s="562">
        <v>12.398981202632902</v>
      </c>
      <c r="AF25" s="108">
        <v>15626141655</v>
      </c>
      <c r="AG25" s="563">
        <v>17.11116864849712</v>
      </c>
      <c r="AH25" s="565">
        <v>0</v>
      </c>
      <c r="AI25" s="564">
        <v>113204680000</v>
      </c>
      <c r="AJ25" s="108">
        <v>115504680000</v>
      </c>
      <c r="AK25" s="562">
        <v>0.44704066674244342</v>
      </c>
      <c r="AL25" s="108">
        <v>0</v>
      </c>
      <c r="AM25" s="108">
        <v>8088226990</v>
      </c>
      <c r="AN25" s="562">
        <v>7.0025101926605924</v>
      </c>
      <c r="AO25" s="108">
        <v>11950877948</v>
      </c>
      <c r="AP25" s="562">
        <v>10.346661233120598</v>
      </c>
      <c r="AQ25" s="108">
        <v>20039104938</v>
      </c>
      <c r="AR25" s="563">
        <v>17.34917142578119</v>
      </c>
      <c r="AS25" s="564">
        <v>90514000000</v>
      </c>
      <c r="AT25" s="562">
        <v>0.65655291494893742</v>
      </c>
      <c r="AU25" s="108">
        <v>4303230834</v>
      </c>
      <c r="AV25" s="562">
        <v>4.754215739001701</v>
      </c>
      <c r="AW25" s="108">
        <v>11308320740</v>
      </c>
      <c r="AX25" s="562">
        <v>12.493449344852731</v>
      </c>
      <c r="AY25" s="108">
        <v>15611551574</v>
      </c>
      <c r="AZ25" s="563">
        <v>17.247665083854432</v>
      </c>
      <c r="BB25" s="555"/>
      <c r="BC25" s="556"/>
    </row>
    <row r="26" spans="1:55" x14ac:dyDescent="0.2">
      <c r="A26" s="103" t="s">
        <v>493</v>
      </c>
      <c r="B26" s="63">
        <v>10846298000</v>
      </c>
      <c r="C26" s="557">
        <v>0.30679614560317187</v>
      </c>
      <c r="D26" s="10">
        <v>1620484400</v>
      </c>
      <c r="E26" s="557">
        <v>14.940437741983487</v>
      </c>
      <c r="F26" s="10">
        <v>158586010</v>
      </c>
      <c r="G26" s="557">
        <v>1.462121085000615</v>
      </c>
      <c r="H26" s="10">
        <v>1779070410</v>
      </c>
      <c r="I26" s="558">
        <v>16.402558826984102</v>
      </c>
      <c r="J26" s="559">
        <v>0</v>
      </c>
      <c r="K26" s="557">
        <v>0</v>
      </c>
      <c r="L26" s="10">
        <v>0</v>
      </c>
      <c r="M26" s="557">
        <v>0</v>
      </c>
      <c r="N26" s="10">
        <v>0</v>
      </c>
      <c r="O26" s="557">
        <v>0</v>
      </c>
      <c r="P26" s="10">
        <v>0</v>
      </c>
      <c r="Q26" s="558">
        <v>0</v>
      </c>
      <c r="R26" s="559">
        <v>0</v>
      </c>
      <c r="S26" s="557">
        <v>0</v>
      </c>
      <c r="T26" s="10">
        <v>0</v>
      </c>
      <c r="U26" s="557">
        <v>0</v>
      </c>
      <c r="V26" s="10">
        <v>0</v>
      </c>
      <c r="W26" s="557">
        <v>0</v>
      </c>
      <c r="X26" s="10">
        <v>0</v>
      </c>
      <c r="Y26" s="558">
        <v>0</v>
      </c>
      <c r="Z26" s="559">
        <v>38941000000</v>
      </c>
      <c r="AA26" s="557">
        <v>0.19796591994493878</v>
      </c>
      <c r="AB26" s="10">
        <v>2372240752</v>
      </c>
      <c r="AC26" s="557">
        <v>6.0918845227395293</v>
      </c>
      <c r="AD26" s="10">
        <v>1727733837</v>
      </c>
      <c r="AE26" s="557">
        <v>4.4367988418376516</v>
      </c>
      <c r="AF26" s="10">
        <v>4099974589</v>
      </c>
      <c r="AG26" s="558">
        <v>10.52868336457718</v>
      </c>
      <c r="AH26" s="560">
        <v>0</v>
      </c>
      <c r="AI26" s="559">
        <v>49787298000</v>
      </c>
      <c r="AJ26" s="10">
        <v>49787298000</v>
      </c>
      <c r="AK26" s="557">
        <v>0.19269303108085942</v>
      </c>
      <c r="AL26" s="10">
        <v>0</v>
      </c>
      <c r="AM26" s="10">
        <v>3992725152</v>
      </c>
      <c r="AN26" s="557">
        <v>8.0195658579423199</v>
      </c>
      <c r="AO26" s="10">
        <v>1886319847</v>
      </c>
      <c r="AP26" s="557">
        <v>3.7887572187588892</v>
      </c>
      <c r="AQ26" s="10">
        <v>5879044999</v>
      </c>
      <c r="AR26" s="558">
        <v>11.80832307670121</v>
      </c>
      <c r="AS26" s="559">
        <v>38941000000</v>
      </c>
      <c r="AT26" s="557">
        <v>0.28246268048066125</v>
      </c>
      <c r="AU26" s="10">
        <v>2372240752</v>
      </c>
      <c r="AV26" s="557">
        <v>6.0918845227395293</v>
      </c>
      <c r="AW26" s="10">
        <v>1727733837</v>
      </c>
      <c r="AX26" s="557">
        <v>4.4367988418376516</v>
      </c>
      <c r="AY26" s="10">
        <v>4099974589</v>
      </c>
      <c r="AZ26" s="558">
        <v>10.52868336457718</v>
      </c>
      <c r="BB26" s="561"/>
      <c r="BC26" s="561"/>
    </row>
    <row r="27" spans="1:55" x14ac:dyDescent="0.2">
      <c r="A27" s="4" t="s">
        <v>494</v>
      </c>
      <c r="B27" s="63">
        <v>8933770000</v>
      </c>
      <c r="C27" s="557">
        <v>0.2526987735082743</v>
      </c>
      <c r="D27" s="10">
        <v>1329900878</v>
      </c>
      <c r="E27" s="557">
        <v>14.88622247942358</v>
      </c>
      <c r="F27" s="10">
        <v>7552421</v>
      </c>
      <c r="G27" s="557">
        <v>8.4537893856680882E-2</v>
      </c>
      <c r="H27" s="10">
        <v>1337453299</v>
      </c>
      <c r="I27" s="558">
        <v>14.970760373280262</v>
      </c>
      <c r="J27" s="559">
        <v>0</v>
      </c>
      <c r="K27" s="557">
        <v>0</v>
      </c>
      <c r="L27" s="10">
        <v>0</v>
      </c>
      <c r="M27" s="557">
        <v>0</v>
      </c>
      <c r="N27" s="10">
        <v>0</v>
      </c>
      <c r="O27" s="557">
        <v>0</v>
      </c>
      <c r="P27" s="10">
        <v>0</v>
      </c>
      <c r="Q27" s="558">
        <v>0</v>
      </c>
      <c r="R27" s="559">
        <v>0</v>
      </c>
      <c r="S27" s="557">
        <v>0</v>
      </c>
      <c r="T27" s="10">
        <v>0</v>
      </c>
      <c r="U27" s="557">
        <v>0</v>
      </c>
      <c r="V27" s="10">
        <v>0</v>
      </c>
      <c r="W27" s="557">
        <v>0</v>
      </c>
      <c r="X27" s="10">
        <v>0</v>
      </c>
      <c r="Y27" s="558">
        <v>0</v>
      </c>
      <c r="Z27" s="559">
        <v>43180300000</v>
      </c>
      <c r="AA27" s="557">
        <v>0.21951741899279531</v>
      </c>
      <c r="AB27" s="10">
        <v>1685836276</v>
      </c>
      <c r="AC27" s="557">
        <v>3.9041791650359077</v>
      </c>
      <c r="AD27" s="10">
        <v>5173580564</v>
      </c>
      <c r="AE27" s="557">
        <v>11.981344650222439</v>
      </c>
      <c r="AF27" s="10">
        <v>6859416840</v>
      </c>
      <c r="AG27" s="558">
        <v>15.885523815258349</v>
      </c>
      <c r="AH27" s="560">
        <v>0</v>
      </c>
      <c r="AI27" s="559">
        <v>49814070000</v>
      </c>
      <c r="AJ27" s="10">
        <v>52114070000</v>
      </c>
      <c r="AK27" s="557">
        <v>0.20169839524651614</v>
      </c>
      <c r="AL27" s="10">
        <v>0</v>
      </c>
      <c r="AM27" s="10">
        <v>3015737154</v>
      </c>
      <c r="AN27" s="557">
        <v>5.7868002902095341</v>
      </c>
      <c r="AO27" s="10">
        <v>5181132985</v>
      </c>
      <c r="AP27" s="557">
        <v>9.941908173742716</v>
      </c>
      <c r="AQ27" s="10">
        <v>8196870139</v>
      </c>
      <c r="AR27" s="558">
        <v>15.728708463952248</v>
      </c>
      <c r="AS27" s="559">
        <v>42373000000</v>
      </c>
      <c r="AT27" s="557">
        <v>0.30735705708654271</v>
      </c>
      <c r="AU27" s="10">
        <v>1685836276</v>
      </c>
      <c r="AV27" s="557">
        <v>3.9785624713850805</v>
      </c>
      <c r="AW27" s="10">
        <v>5158990483</v>
      </c>
      <c r="AX27" s="557">
        <v>12.175183449366342</v>
      </c>
      <c r="AY27" s="10">
        <v>6844826759</v>
      </c>
      <c r="AZ27" s="558">
        <v>16.153745920751422</v>
      </c>
      <c r="BB27" s="561"/>
      <c r="BC27" s="561"/>
    </row>
    <row r="28" spans="1:55" x14ac:dyDescent="0.2">
      <c r="A28" s="4" t="s">
        <v>495</v>
      </c>
      <c r="B28" s="63">
        <v>4403312000</v>
      </c>
      <c r="C28" s="557">
        <v>0.12455117400316625</v>
      </c>
      <c r="D28" s="10">
        <v>834610878</v>
      </c>
      <c r="E28" s="557">
        <v>18.954161730987948</v>
      </c>
      <c r="F28" s="10">
        <v>461828696</v>
      </c>
      <c r="G28" s="557">
        <v>10.488211964085217</v>
      </c>
      <c r="H28" s="10">
        <v>1296439574</v>
      </c>
      <c r="I28" s="558">
        <v>29.442373695073165</v>
      </c>
      <c r="J28" s="559">
        <v>0</v>
      </c>
      <c r="K28" s="557">
        <v>0</v>
      </c>
      <c r="L28" s="10">
        <v>0</v>
      </c>
      <c r="M28" s="557">
        <v>0</v>
      </c>
      <c r="N28" s="10">
        <v>0</v>
      </c>
      <c r="O28" s="557">
        <v>0</v>
      </c>
      <c r="P28" s="10">
        <v>0</v>
      </c>
      <c r="Q28" s="558">
        <v>0</v>
      </c>
      <c r="R28" s="559">
        <v>0</v>
      </c>
      <c r="S28" s="557">
        <v>0</v>
      </c>
      <c r="T28" s="10">
        <v>0</v>
      </c>
      <c r="U28" s="557">
        <v>0</v>
      </c>
      <c r="V28" s="10">
        <v>0</v>
      </c>
      <c r="W28" s="557">
        <v>0</v>
      </c>
      <c r="X28" s="10">
        <v>0</v>
      </c>
      <c r="Y28" s="558">
        <v>0</v>
      </c>
      <c r="Z28" s="559">
        <v>9200000000</v>
      </c>
      <c r="AA28" s="557">
        <v>4.6770408142919724E-2</v>
      </c>
      <c r="AB28" s="10">
        <v>245153806</v>
      </c>
      <c r="AC28" s="557">
        <v>2.6647152826086957</v>
      </c>
      <c r="AD28" s="10">
        <v>4421596420</v>
      </c>
      <c r="AE28" s="557">
        <v>48.060830652173912</v>
      </c>
      <c r="AF28" s="10">
        <v>4666750226</v>
      </c>
      <c r="AG28" s="558">
        <v>50.725545934782609</v>
      </c>
      <c r="AH28" s="560">
        <v>0</v>
      </c>
      <c r="AI28" s="559">
        <v>13603312000</v>
      </c>
      <c r="AJ28" s="10">
        <v>13603312000</v>
      </c>
      <c r="AK28" s="557">
        <v>5.2649240415067869E-2</v>
      </c>
      <c r="AL28" s="10">
        <v>0</v>
      </c>
      <c r="AM28" s="10">
        <v>1079764684</v>
      </c>
      <c r="AN28" s="557">
        <v>7.9375131879648135</v>
      </c>
      <c r="AO28" s="10">
        <v>4883425116</v>
      </c>
      <c r="AP28" s="557">
        <v>35.89879520516768</v>
      </c>
      <c r="AQ28" s="10">
        <v>5963189800</v>
      </c>
      <c r="AR28" s="558">
        <v>43.836308393132498</v>
      </c>
      <c r="AS28" s="559">
        <v>9200000000</v>
      </c>
      <c r="AT28" s="557">
        <v>6.6733177381733483E-2</v>
      </c>
      <c r="AU28" s="10">
        <v>245153806</v>
      </c>
      <c r="AV28" s="557">
        <v>2.6647152826086957</v>
      </c>
      <c r="AW28" s="10">
        <v>4421596420</v>
      </c>
      <c r="AX28" s="557">
        <v>48.060830652173912</v>
      </c>
      <c r="AY28" s="10">
        <v>4666750226</v>
      </c>
      <c r="AZ28" s="558">
        <v>50.725545934782609</v>
      </c>
      <c r="BB28" s="561"/>
      <c r="BC28" s="561"/>
    </row>
    <row r="29" spans="1:55" s="534" customFormat="1" ht="15.75" x14ac:dyDescent="0.25">
      <c r="A29" s="571" t="s">
        <v>496</v>
      </c>
      <c r="B29" s="110">
        <v>181681627001</v>
      </c>
      <c r="C29" s="562">
        <v>5.1390089863675108</v>
      </c>
      <c r="D29" s="108">
        <v>27088600112</v>
      </c>
      <c r="E29" s="562">
        <v>14.909928185446567</v>
      </c>
      <c r="F29" s="108">
        <v>13211403152</v>
      </c>
      <c r="G29" s="562">
        <v>7.2717331796721973</v>
      </c>
      <c r="H29" s="108">
        <v>40300003264</v>
      </c>
      <c r="I29" s="563">
        <v>22.181661365118764</v>
      </c>
      <c r="J29" s="564">
        <v>0</v>
      </c>
      <c r="K29" s="562">
        <v>0</v>
      </c>
      <c r="L29" s="108">
        <v>0</v>
      </c>
      <c r="M29" s="562">
        <v>0</v>
      </c>
      <c r="N29" s="108">
        <v>0</v>
      </c>
      <c r="O29" s="562">
        <v>0</v>
      </c>
      <c r="P29" s="108">
        <v>0</v>
      </c>
      <c r="Q29" s="563">
        <v>0</v>
      </c>
      <c r="R29" s="564">
        <v>0</v>
      </c>
      <c r="S29" s="562">
        <v>0</v>
      </c>
      <c r="T29" s="108">
        <v>0</v>
      </c>
      <c r="U29" s="562">
        <v>0</v>
      </c>
      <c r="V29" s="108">
        <v>0</v>
      </c>
      <c r="W29" s="562">
        <v>0</v>
      </c>
      <c r="X29" s="108">
        <v>0</v>
      </c>
      <c r="Y29" s="563">
        <v>0</v>
      </c>
      <c r="Z29" s="564">
        <v>5312085185252</v>
      </c>
      <c r="AA29" s="562">
        <v>27.005260022194932</v>
      </c>
      <c r="AB29" s="108">
        <v>609281481064</v>
      </c>
      <c r="AC29" s="562">
        <v>11.469723466701076</v>
      </c>
      <c r="AD29" s="108">
        <v>616148959621</v>
      </c>
      <c r="AE29" s="562">
        <v>11.59900374586652</v>
      </c>
      <c r="AF29" s="108">
        <v>1225430440685</v>
      </c>
      <c r="AG29" s="563">
        <v>23.068727212567598</v>
      </c>
      <c r="AH29" s="565">
        <v>21630165650</v>
      </c>
      <c r="AI29" s="564">
        <v>5715396977903</v>
      </c>
      <c r="AJ29" s="108">
        <v>5515396977903</v>
      </c>
      <c r="AK29" s="562">
        <v>21.346379578308124</v>
      </c>
      <c r="AL29" s="108">
        <v>0</v>
      </c>
      <c r="AM29" s="108">
        <v>636370081176</v>
      </c>
      <c r="AN29" s="562">
        <v>11.538064870499189</v>
      </c>
      <c r="AO29" s="108">
        <v>629360362773</v>
      </c>
      <c r="AP29" s="562">
        <v>11.410971237328562</v>
      </c>
      <c r="AQ29" s="108">
        <v>1265730443949</v>
      </c>
      <c r="AR29" s="563">
        <v>22.949036107827752</v>
      </c>
      <c r="AS29" s="564">
        <v>4356874404279</v>
      </c>
      <c r="AT29" s="562">
        <v>31.603051353335314</v>
      </c>
      <c r="AU29" s="108">
        <v>243871856763</v>
      </c>
      <c r="AV29" s="562">
        <v>5.5974038756657087</v>
      </c>
      <c r="AW29" s="108">
        <v>333157460712</v>
      </c>
      <c r="AX29" s="562">
        <v>7.6467079332100409</v>
      </c>
      <c r="AY29" s="108">
        <v>577029317475</v>
      </c>
      <c r="AZ29" s="563">
        <v>13.244111808875751</v>
      </c>
      <c r="BB29" s="555"/>
      <c r="BC29" s="556"/>
    </row>
    <row r="30" spans="1:55" x14ac:dyDescent="0.2">
      <c r="A30" s="103" t="s">
        <v>497</v>
      </c>
      <c r="B30" s="63">
        <v>33029687000</v>
      </c>
      <c r="C30" s="557">
        <v>0.93427090626490195</v>
      </c>
      <c r="D30" s="10">
        <v>5746813819</v>
      </c>
      <c r="E30" s="557">
        <v>17.398935142800475</v>
      </c>
      <c r="F30" s="10">
        <v>3063530938</v>
      </c>
      <c r="G30" s="557">
        <v>9.2750831638216855</v>
      </c>
      <c r="H30" s="10">
        <v>8810344757</v>
      </c>
      <c r="I30" s="558">
        <v>26.674018306622159</v>
      </c>
      <c r="J30" s="559">
        <v>0</v>
      </c>
      <c r="K30" s="557">
        <v>0</v>
      </c>
      <c r="L30" s="10">
        <v>0</v>
      </c>
      <c r="M30" s="557">
        <v>0</v>
      </c>
      <c r="N30" s="10">
        <v>0</v>
      </c>
      <c r="O30" s="557">
        <v>0</v>
      </c>
      <c r="P30" s="10">
        <v>0</v>
      </c>
      <c r="Q30" s="558">
        <v>0</v>
      </c>
      <c r="R30" s="559">
        <v>0</v>
      </c>
      <c r="S30" s="557">
        <v>0</v>
      </c>
      <c r="T30" s="10">
        <v>0</v>
      </c>
      <c r="U30" s="557">
        <v>0</v>
      </c>
      <c r="V30" s="10">
        <v>0</v>
      </c>
      <c r="W30" s="557">
        <v>0</v>
      </c>
      <c r="X30" s="10">
        <v>0</v>
      </c>
      <c r="Y30" s="558">
        <v>0</v>
      </c>
      <c r="Z30" s="559">
        <v>76766308935</v>
      </c>
      <c r="AA30" s="557">
        <v>0.39025995657776252</v>
      </c>
      <c r="AB30" s="10">
        <v>891910891</v>
      </c>
      <c r="AC30" s="557">
        <v>1.1618519938938368</v>
      </c>
      <c r="AD30" s="10">
        <v>8627200300</v>
      </c>
      <c r="AE30" s="557">
        <v>11.23826379004997</v>
      </c>
      <c r="AF30" s="10">
        <v>9519111191</v>
      </c>
      <c r="AG30" s="558">
        <v>12.400115783943807</v>
      </c>
      <c r="AH30" s="560">
        <v>0</v>
      </c>
      <c r="AI30" s="559">
        <v>124461032000</v>
      </c>
      <c r="AJ30" s="10">
        <v>109795995935</v>
      </c>
      <c r="AK30" s="557">
        <v>0.42494620329178878</v>
      </c>
      <c r="AL30" s="10">
        <v>0</v>
      </c>
      <c r="AM30" s="10">
        <v>6638724710</v>
      </c>
      <c r="AN30" s="557">
        <v>6.0464178620231026</v>
      </c>
      <c r="AO30" s="10">
        <v>11690731238</v>
      </c>
      <c r="AP30" s="557">
        <v>10.647684497457444</v>
      </c>
      <c r="AQ30" s="10">
        <v>18329455948</v>
      </c>
      <c r="AR30" s="558">
        <v>16.694102359480549</v>
      </c>
      <c r="AS30" s="559">
        <v>76429565935</v>
      </c>
      <c r="AT30" s="557">
        <v>0.55438997616839669</v>
      </c>
      <c r="AU30" s="10">
        <v>891910891</v>
      </c>
      <c r="AV30" s="557">
        <v>1.1669710276236962</v>
      </c>
      <c r="AW30" s="10">
        <v>8528831577</v>
      </c>
      <c r="AX30" s="557">
        <v>11.15907368132039</v>
      </c>
      <c r="AY30" s="10">
        <v>9420742468</v>
      </c>
      <c r="AZ30" s="558">
        <v>12.326044708944087</v>
      </c>
      <c r="BB30" s="561"/>
      <c r="BC30" s="561"/>
    </row>
    <row r="31" spans="1:55" x14ac:dyDescent="0.2">
      <c r="A31" s="572" t="s">
        <v>498</v>
      </c>
      <c r="B31" s="63">
        <v>0</v>
      </c>
      <c r="C31" s="557">
        <v>0</v>
      </c>
      <c r="D31" s="10">
        <v>0</v>
      </c>
      <c r="E31" s="557">
        <v>0</v>
      </c>
      <c r="F31" s="10">
        <v>0</v>
      </c>
      <c r="G31" s="557">
        <v>0</v>
      </c>
      <c r="H31" s="10">
        <v>0</v>
      </c>
      <c r="I31" s="558">
        <v>0</v>
      </c>
      <c r="J31" s="559">
        <v>0</v>
      </c>
      <c r="K31" s="557">
        <v>0</v>
      </c>
      <c r="L31" s="10">
        <v>0</v>
      </c>
      <c r="M31" s="557">
        <v>0</v>
      </c>
      <c r="N31" s="10">
        <v>0</v>
      </c>
      <c r="O31" s="557">
        <v>0</v>
      </c>
      <c r="P31" s="10">
        <v>0</v>
      </c>
      <c r="Q31" s="558">
        <v>0</v>
      </c>
      <c r="R31" s="559">
        <v>0</v>
      </c>
      <c r="S31" s="557">
        <v>0</v>
      </c>
      <c r="T31" s="10">
        <v>0</v>
      </c>
      <c r="U31" s="557">
        <v>0</v>
      </c>
      <c r="V31" s="10">
        <v>0</v>
      </c>
      <c r="W31" s="557">
        <v>0</v>
      </c>
      <c r="X31" s="10">
        <v>0</v>
      </c>
      <c r="Y31" s="558">
        <v>0</v>
      </c>
      <c r="Z31" s="559">
        <v>188059325065</v>
      </c>
      <c r="AA31" s="557">
        <v>0.95604471612739816</v>
      </c>
      <c r="AB31" s="10">
        <v>12548557192</v>
      </c>
      <c r="AC31" s="557">
        <v>6.6726588472349206</v>
      </c>
      <c r="AD31" s="10">
        <v>20469764926</v>
      </c>
      <c r="AE31" s="557">
        <v>10.884738057485276</v>
      </c>
      <c r="AF31" s="10">
        <v>33018322118</v>
      </c>
      <c r="AG31" s="558">
        <v>17.557396904720196</v>
      </c>
      <c r="AH31" s="560">
        <v>0</v>
      </c>
      <c r="AI31" s="559">
        <v>173394289000</v>
      </c>
      <c r="AJ31" s="10">
        <v>188059325065</v>
      </c>
      <c r="AK31" s="557">
        <v>0.72785073353037733</v>
      </c>
      <c r="AL31" s="10">
        <v>0</v>
      </c>
      <c r="AM31" s="10">
        <v>12548557192</v>
      </c>
      <c r="AN31" s="557">
        <v>6.6726588472349206</v>
      </c>
      <c r="AO31" s="10">
        <v>20469764926</v>
      </c>
      <c r="AP31" s="557">
        <v>10.884738057485276</v>
      </c>
      <c r="AQ31" s="10">
        <v>33018322118</v>
      </c>
      <c r="AR31" s="558">
        <v>17.557396904720196</v>
      </c>
      <c r="AS31" s="559">
        <v>188059325065</v>
      </c>
      <c r="AT31" s="557">
        <v>1.3641082932447524</v>
      </c>
      <c r="AU31" s="10">
        <v>12548557192</v>
      </c>
      <c r="AV31" s="557">
        <v>6.6726588472349206</v>
      </c>
      <c r="AW31" s="10">
        <v>20469764926</v>
      </c>
      <c r="AX31" s="557">
        <v>10.884738057485276</v>
      </c>
      <c r="AY31" s="10">
        <v>33018322118</v>
      </c>
      <c r="AZ31" s="558">
        <v>17.557396904720196</v>
      </c>
      <c r="BB31" s="561"/>
      <c r="BC31" s="561"/>
    </row>
    <row r="32" spans="1:55" x14ac:dyDescent="0.2">
      <c r="A32" s="4" t="s">
        <v>499</v>
      </c>
      <c r="B32" s="63">
        <v>53737063000</v>
      </c>
      <c r="C32" s="557">
        <v>1.5199954679868484</v>
      </c>
      <c r="D32" s="10">
        <v>8741882486</v>
      </c>
      <c r="E32" s="557">
        <v>16.267882906068014</v>
      </c>
      <c r="F32" s="10">
        <v>1048338673</v>
      </c>
      <c r="G32" s="557">
        <v>1.9508670821849716</v>
      </c>
      <c r="H32" s="10">
        <v>9790221159</v>
      </c>
      <c r="I32" s="558">
        <v>18.218749988252984</v>
      </c>
      <c r="J32" s="559">
        <v>0</v>
      </c>
      <c r="K32" s="557">
        <v>0</v>
      </c>
      <c r="L32" s="10">
        <v>0</v>
      </c>
      <c r="M32" s="557">
        <v>0</v>
      </c>
      <c r="N32" s="10">
        <v>0</v>
      </c>
      <c r="O32" s="557">
        <v>0</v>
      </c>
      <c r="P32" s="10">
        <v>0</v>
      </c>
      <c r="Q32" s="558">
        <v>0</v>
      </c>
      <c r="R32" s="559">
        <v>0</v>
      </c>
      <c r="S32" s="557">
        <v>0</v>
      </c>
      <c r="T32" s="10">
        <v>0</v>
      </c>
      <c r="U32" s="557">
        <v>0</v>
      </c>
      <c r="V32" s="10">
        <v>0</v>
      </c>
      <c r="W32" s="557">
        <v>0</v>
      </c>
      <c r="X32" s="10">
        <v>0</v>
      </c>
      <c r="Y32" s="558">
        <v>0</v>
      </c>
      <c r="Z32" s="559">
        <v>791696757000</v>
      </c>
      <c r="AA32" s="557">
        <v>4.0247804837299936</v>
      </c>
      <c r="AB32" s="10">
        <v>9147110331</v>
      </c>
      <c r="AC32" s="557">
        <v>1.1553805481863304</v>
      </c>
      <c r="AD32" s="10">
        <v>132116775996</v>
      </c>
      <c r="AE32" s="557">
        <v>16.68780057867535</v>
      </c>
      <c r="AF32" s="10">
        <v>141263886327</v>
      </c>
      <c r="AG32" s="558">
        <v>17.843181126861683</v>
      </c>
      <c r="AH32" s="560">
        <v>0</v>
      </c>
      <c r="AI32" s="559">
        <v>845433820000</v>
      </c>
      <c r="AJ32" s="10">
        <v>845433820000</v>
      </c>
      <c r="AK32" s="557">
        <v>3.2721037673920303</v>
      </c>
      <c r="AL32" s="10">
        <v>0</v>
      </c>
      <c r="AM32" s="10">
        <v>17888992817</v>
      </c>
      <c r="AN32" s="557">
        <v>2.1159542466611994</v>
      </c>
      <c r="AO32" s="10">
        <v>133165114669</v>
      </c>
      <c r="AP32" s="557">
        <v>15.751098609823771</v>
      </c>
      <c r="AQ32" s="10">
        <v>151054107486</v>
      </c>
      <c r="AR32" s="558">
        <v>17.867052856484968</v>
      </c>
      <c r="AS32" s="559">
        <v>725329531000</v>
      </c>
      <c r="AT32" s="557">
        <v>5.2612548100470171</v>
      </c>
      <c r="AU32" s="10">
        <v>8066744615</v>
      </c>
      <c r="AV32" s="557">
        <v>1.1121489295877021</v>
      </c>
      <c r="AW32" s="10">
        <v>129611506630</v>
      </c>
      <c r="AX32" s="557">
        <v>17.869327125190495</v>
      </c>
      <c r="AY32" s="10">
        <v>137678251245</v>
      </c>
      <c r="AZ32" s="558">
        <v>18.981476054778195</v>
      </c>
      <c r="BB32" s="561"/>
      <c r="BC32" s="561"/>
    </row>
    <row r="33" spans="1:55" x14ac:dyDescent="0.2">
      <c r="A33" s="4" t="s">
        <v>500</v>
      </c>
      <c r="B33" s="63">
        <v>17916762000</v>
      </c>
      <c r="C33" s="557">
        <v>0.5067898303448215</v>
      </c>
      <c r="D33" s="10">
        <v>2977828309</v>
      </c>
      <c r="E33" s="557">
        <v>16.620348637772832</v>
      </c>
      <c r="F33" s="10">
        <v>628061557</v>
      </c>
      <c r="G33" s="557">
        <v>3.5054412008151918</v>
      </c>
      <c r="H33" s="10">
        <v>3605889866</v>
      </c>
      <c r="I33" s="558">
        <v>20.12578983858802</v>
      </c>
      <c r="J33" s="559">
        <v>0</v>
      </c>
      <c r="K33" s="557">
        <v>0</v>
      </c>
      <c r="L33" s="10">
        <v>0</v>
      </c>
      <c r="M33" s="557">
        <v>0</v>
      </c>
      <c r="N33" s="10">
        <v>0</v>
      </c>
      <c r="O33" s="557">
        <v>0</v>
      </c>
      <c r="P33" s="10">
        <v>0</v>
      </c>
      <c r="Q33" s="558">
        <v>0</v>
      </c>
      <c r="R33" s="559">
        <v>0</v>
      </c>
      <c r="S33" s="557">
        <v>0</v>
      </c>
      <c r="T33" s="10">
        <v>0</v>
      </c>
      <c r="U33" s="557">
        <v>0</v>
      </c>
      <c r="V33" s="10">
        <v>0</v>
      </c>
      <c r="W33" s="557">
        <v>0</v>
      </c>
      <c r="X33" s="10">
        <v>0</v>
      </c>
      <c r="Y33" s="558">
        <v>0</v>
      </c>
      <c r="Z33" s="559">
        <v>206201249000</v>
      </c>
      <c r="AA33" s="557">
        <v>1.0482735407945456</v>
      </c>
      <c r="AB33" s="10">
        <v>11030471901</v>
      </c>
      <c r="AC33" s="557">
        <v>5.3493720113208427</v>
      </c>
      <c r="AD33" s="10">
        <v>8525953885</v>
      </c>
      <c r="AE33" s="557">
        <v>4.1347731530956926</v>
      </c>
      <c r="AF33" s="10">
        <v>19556425786</v>
      </c>
      <c r="AG33" s="558">
        <v>9.4841451644165353</v>
      </c>
      <c r="AH33" s="560">
        <v>0</v>
      </c>
      <c r="AI33" s="559">
        <v>224118011000</v>
      </c>
      <c r="AJ33" s="10">
        <v>224118011000</v>
      </c>
      <c r="AK33" s="557">
        <v>0.86740957220460913</v>
      </c>
      <c r="AL33" s="10">
        <v>0</v>
      </c>
      <c r="AM33" s="10">
        <v>14008300210</v>
      </c>
      <c r="AN33" s="557">
        <v>6.2504125159311714</v>
      </c>
      <c r="AO33" s="10">
        <v>9154015442</v>
      </c>
      <c r="AP33" s="557">
        <v>4.0844621996935357</v>
      </c>
      <c r="AQ33" s="10">
        <v>23162315652</v>
      </c>
      <c r="AR33" s="558">
        <v>10.334874715624707</v>
      </c>
      <c r="AS33" s="559">
        <v>130786764974</v>
      </c>
      <c r="AT33" s="557">
        <v>0.94867569415141628</v>
      </c>
      <c r="AU33" s="10">
        <v>427171817</v>
      </c>
      <c r="AV33" s="557">
        <v>0.32661700676281769</v>
      </c>
      <c r="AW33" s="10">
        <v>8385025703</v>
      </c>
      <c r="AX33" s="557">
        <v>6.411218829876951</v>
      </c>
      <c r="AY33" s="10">
        <v>8812197520</v>
      </c>
      <c r="AZ33" s="558">
        <v>6.7378358366397677</v>
      </c>
      <c r="BB33" s="561"/>
      <c r="BC33" s="561"/>
    </row>
    <row r="34" spans="1:55" x14ac:dyDescent="0.2">
      <c r="A34" s="4" t="s">
        <v>501</v>
      </c>
      <c r="B34" s="63">
        <v>76998115001</v>
      </c>
      <c r="C34" s="557">
        <v>2.1779527817709385</v>
      </c>
      <c r="D34" s="10">
        <v>9622075498</v>
      </c>
      <c r="E34" s="557">
        <v>12.496507866296511</v>
      </c>
      <c r="F34" s="10">
        <v>8471471984</v>
      </c>
      <c r="G34" s="557">
        <v>11.002181006496039</v>
      </c>
      <c r="H34" s="10">
        <v>18093547482</v>
      </c>
      <c r="I34" s="558">
        <v>23.498688872792552</v>
      </c>
      <c r="J34" s="559">
        <v>0</v>
      </c>
      <c r="K34" s="557">
        <v>0</v>
      </c>
      <c r="L34" s="10">
        <v>0</v>
      </c>
      <c r="M34" s="557">
        <v>0</v>
      </c>
      <c r="N34" s="10">
        <v>0</v>
      </c>
      <c r="O34" s="557">
        <v>0</v>
      </c>
      <c r="P34" s="10">
        <v>0</v>
      </c>
      <c r="Q34" s="558">
        <v>0</v>
      </c>
      <c r="R34" s="559">
        <v>0</v>
      </c>
      <c r="S34" s="557">
        <v>0</v>
      </c>
      <c r="T34" s="10">
        <v>0</v>
      </c>
      <c r="U34" s="557">
        <v>0</v>
      </c>
      <c r="V34" s="10">
        <v>0</v>
      </c>
      <c r="W34" s="557">
        <v>0</v>
      </c>
      <c r="X34" s="10">
        <v>0</v>
      </c>
      <c r="Y34" s="558">
        <v>0</v>
      </c>
      <c r="Z34" s="559">
        <v>4049361545252</v>
      </c>
      <c r="AA34" s="557">
        <v>20.585901324965235</v>
      </c>
      <c r="AB34" s="10">
        <v>575663430749</v>
      </c>
      <c r="AC34" s="557">
        <v>14.216152949444163</v>
      </c>
      <c r="AD34" s="10">
        <v>446409264514</v>
      </c>
      <c r="AE34" s="557">
        <v>11.024188863487097</v>
      </c>
      <c r="AF34" s="10">
        <v>1022072695263</v>
      </c>
      <c r="AG34" s="558">
        <v>25.240341812931259</v>
      </c>
      <c r="AH34" s="560">
        <v>21630165650</v>
      </c>
      <c r="AI34" s="559">
        <v>4347989825903</v>
      </c>
      <c r="AJ34" s="10">
        <v>4147989825903</v>
      </c>
      <c r="AK34" s="557">
        <v>16.054069301889317</v>
      </c>
      <c r="AL34" s="10">
        <v>0</v>
      </c>
      <c r="AM34" s="10">
        <v>585285506247</v>
      </c>
      <c r="AN34" s="557">
        <v>14.110099851066673</v>
      </c>
      <c r="AO34" s="10">
        <v>454880736498</v>
      </c>
      <c r="AP34" s="557">
        <v>10.966293447910624</v>
      </c>
      <c r="AQ34" s="10">
        <v>1040166242745</v>
      </c>
      <c r="AR34" s="558">
        <v>25.076393298977301</v>
      </c>
      <c r="AS34" s="559">
        <v>3236269217305</v>
      </c>
      <c r="AT34" s="557">
        <v>23.474622579723732</v>
      </c>
      <c r="AU34" s="10">
        <v>221937472248</v>
      </c>
      <c r="AV34" s="557">
        <v>6.8578185974533428</v>
      </c>
      <c r="AW34" s="10">
        <v>166162331876</v>
      </c>
      <c r="AX34" s="557">
        <v>5.1343791482950705</v>
      </c>
      <c r="AY34" s="10">
        <v>388099804124</v>
      </c>
      <c r="AZ34" s="558">
        <v>11.992197745748411</v>
      </c>
      <c r="BB34" s="561"/>
      <c r="BC34" s="561"/>
    </row>
    <row r="35" spans="1:55" s="534" customFormat="1" ht="15.75" x14ac:dyDescent="0.25">
      <c r="A35" s="106" t="s">
        <v>502</v>
      </c>
      <c r="B35" s="110">
        <v>306081363000</v>
      </c>
      <c r="C35" s="562">
        <v>8.6577542318462299</v>
      </c>
      <c r="D35" s="108">
        <v>52181915124</v>
      </c>
      <c r="E35" s="562">
        <v>17.048380408577831</v>
      </c>
      <c r="F35" s="108">
        <v>35780303524</v>
      </c>
      <c r="G35" s="562">
        <v>11.689801421852659</v>
      </c>
      <c r="H35" s="108">
        <v>87962218648</v>
      </c>
      <c r="I35" s="563">
        <v>28.738181830430491</v>
      </c>
      <c r="J35" s="564">
        <v>0</v>
      </c>
      <c r="K35" s="562">
        <v>0</v>
      </c>
      <c r="L35" s="108">
        <v>0</v>
      </c>
      <c r="M35" s="562">
        <v>0</v>
      </c>
      <c r="N35" s="108">
        <v>0</v>
      </c>
      <c r="O35" s="562">
        <v>0</v>
      </c>
      <c r="P35" s="108">
        <v>0</v>
      </c>
      <c r="Q35" s="563">
        <v>0</v>
      </c>
      <c r="R35" s="564">
        <v>0</v>
      </c>
      <c r="S35" s="562">
        <v>0</v>
      </c>
      <c r="T35" s="108">
        <v>0</v>
      </c>
      <c r="U35" s="562">
        <v>0</v>
      </c>
      <c r="V35" s="108">
        <v>0</v>
      </c>
      <c r="W35" s="562">
        <v>0</v>
      </c>
      <c r="X35" s="108">
        <v>0</v>
      </c>
      <c r="Y35" s="563">
        <v>0</v>
      </c>
      <c r="Z35" s="564">
        <v>3229491889076</v>
      </c>
      <c r="AA35" s="562">
        <v>16.417897146340582</v>
      </c>
      <c r="AB35" s="108">
        <v>355715878498</v>
      </c>
      <c r="AC35" s="562">
        <v>11.014608202028182</v>
      </c>
      <c r="AD35" s="108">
        <v>379036433281</v>
      </c>
      <c r="AE35" s="562">
        <v>11.736720397506472</v>
      </c>
      <c r="AF35" s="108">
        <v>734752311779</v>
      </c>
      <c r="AG35" s="563">
        <v>22.751328599534656</v>
      </c>
      <c r="AH35" s="565">
        <v>0</v>
      </c>
      <c r="AI35" s="564">
        <v>3532453133000</v>
      </c>
      <c r="AJ35" s="108">
        <v>3535573252076</v>
      </c>
      <c r="AK35" s="562">
        <v>13.683818040314938</v>
      </c>
      <c r="AL35" s="108">
        <v>0</v>
      </c>
      <c r="AM35" s="108">
        <v>407897793622</v>
      </c>
      <c r="AN35" s="562">
        <v>11.536963443834535</v>
      </c>
      <c r="AO35" s="108">
        <v>414816736805</v>
      </c>
      <c r="AP35" s="562">
        <v>11.732658531722686</v>
      </c>
      <c r="AQ35" s="108">
        <v>822714530427</v>
      </c>
      <c r="AR35" s="563">
        <v>23.269621975557222</v>
      </c>
      <c r="AS35" s="564">
        <v>3172716371076</v>
      </c>
      <c r="AT35" s="562">
        <v>23.013635257928748</v>
      </c>
      <c r="AU35" s="108">
        <v>355714328498</v>
      </c>
      <c r="AV35" s="562">
        <v>11.211664923497795</v>
      </c>
      <c r="AW35" s="108">
        <v>379036433281</v>
      </c>
      <c r="AX35" s="562">
        <v>11.946748115793691</v>
      </c>
      <c r="AY35" s="108">
        <v>734750761779</v>
      </c>
      <c r="AZ35" s="563">
        <v>23.158413039291485</v>
      </c>
      <c r="BB35" s="555"/>
      <c r="BC35" s="556"/>
    </row>
    <row r="36" spans="1:55" x14ac:dyDescent="0.2">
      <c r="A36" s="4" t="s">
        <v>503</v>
      </c>
      <c r="B36" s="63">
        <v>87399717000</v>
      </c>
      <c r="C36" s="557">
        <v>2.4721703481139845</v>
      </c>
      <c r="D36" s="10">
        <v>13006353067</v>
      </c>
      <c r="E36" s="557">
        <v>14.881459017767758</v>
      </c>
      <c r="F36" s="10">
        <v>6840471953</v>
      </c>
      <c r="G36" s="557">
        <v>7.826652291105245</v>
      </c>
      <c r="H36" s="10">
        <v>19846825020</v>
      </c>
      <c r="I36" s="558">
        <v>22.708111308873001</v>
      </c>
      <c r="J36" s="559">
        <v>0</v>
      </c>
      <c r="K36" s="557">
        <v>0</v>
      </c>
      <c r="L36" s="10">
        <v>0</v>
      </c>
      <c r="M36" s="557">
        <v>0</v>
      </c>
      <c r="N36" s="10">
        <v>0</v>
      </c>
      <c r="O36" s="557">
        <v>0</v>
      </c>
      <c r="P36" s="10">
        <v>0</v>
      </c>
      <c r="Q36" s="558">
        <v>0</v>
      </c>
      <c r="R36" s="559">
        <v>0</v>
      </c>
      <c r="S36" s="557">
        <v>0</v>
      </c>
      <c r="T36" s="10">
        <v>0</v>
      </c>
      <c r="U36" s="557">
        <v>0</v>
      </c>
      <c r="V36" s="10">
        <v>0</v>
      </c>
      <c r="W36" s="557">
        <v>0</v>
      </c>
      <c r="X36" s="10">
        <v>0</v>
      </c>
      <c r="Y36" s="558">
        <v>0</v>
      </c>
      <c r="Z36" s="559">
        <v>3175850071000</v>
      </c>
      <c r="AA36" s="557">
        <v>16.145196089281587</v>
      </c>
      <c r="AB36" s="10">
        <v>355289627722</v>
      </c>
      <c r="AC36" s="557">
        <v>11.187229238757096</v>
      </c>
      <c r="AD36" s="10">
        <v>375061264079</v>
      </c>
      <c r="AE36" s="557">
        <v>11.809791258845607</v>
      </c>
      <c r="AF36" s="10">
        <v>730350891801</v>
      </c>
      <c r="AG36" s="558">
        <v>22.997020497602701</v>
      </c>
      <c r="AH36" s="560">
        <v>0</v>
      </c>
      <c r="AI36" s="559">
        <v>3263249788000</v>
      </c>
      <c r="AJ36" s="10">
        <v>3263249788000</v>
      </c>
      <c r="AK36" s="557">
        <v>12.629837691205733</v>
      </c>
      <c r="AL36" s="10">
        <v>0</v>
      </c>
      <c r="AM36" s="10">
        <v>368295980789</v>
      </c>
      <c r="AN36" s="557">
        <v>11.286171905789763</v>
      </c>
      <c r="AO36" s="10">
        <v>381901736032</v>
      </c>
      <c r="AP36" s="557">
        <v>11.703110728341217</v>
      </c>
      <c r="AQ36" s="10">
        <v>750197716821</v>
      </c>
      <c r="AR36" s="558">
        <v>22.989282634130976</v>
      </c>
      <c r="AS36" s="559">
        <v>3119342608000</v>
      </c>
      <c r="AT36" s="557">
        <v>22.626482997180776</v>
      </c>
      <c r="AU36" s="10">
        <v>355289627722</v>
      </c>
      <c r="AV36" s="557">
        <v>11.389887946608011</v>
      </c>
      <c r="AW36" s="10">
        <v>375061264079</v>
      </c>
      <c r="AX36" s="557">
        <v>12.023727791782211</v>
      </c>
      <c r="AY36" s="10">
        <v>730350891801</v>
      </c>
      <c r="AZ36" s="558">
        <v>23.413615738390224</v>
      </c>
      <c r="BB36" s="561"/>
      <c r="BC36" s="561"/>
    </row>
    <row r="37" spans="1:55" x14ac:dyDescent="0.2">
      <c r="A37" s="4" t="s">
        <v>504</v>
      </c>
      <c r="B37" s="63">
        <v>4828126000</v>
      </c>
      <c r="C37" s="557">
        <v>0.13656737508839051</v>
      </c>
      <c r="D37" s="10">
        <v>845045360</v>
      </c>
      <c r="E37" s="557">
        <v>17.502553992998525</v>
      </c>
      <c r="F37" s="10">
        <v>303776080</v>
      </c>
      <c r="G37" s="557">
        <v>6.291801001050926</v>
      </c>
      <c r="H37" s="10">
        <v>1148821440</v>
      </c>
      <c r="I37" s="558">
        <v>23.794354994049453</v>
      </c>
      <c r="J37" s="559">
        <v>0</v>
      </c>
      <c r="K37" s="557">
        <v>0</v>
      </c>
      <c r="L37" s="10">
        <v>0</v>
      </c>
      <c r="M37" s="557">
        <v>0</v>
      </c>
      <c r="N37" s="10">
        <v>0</v>
      </c>
      <c r="O37" s="557">
        <v>0</v>
      </c>
      <c r="P37" s="10">
        <v>0</v>
      </c>
      <c r="Q37" s="558">
        <v>0</v>
      </c>
      <c r="R37" s="559">
        <v>0</v>
      </c>
      <c r="S37" s="557">
        <v>0</v>
      </c>
      <c r="T37" s="10">
        <v>0</v>
      </c>
      <c r="U37" s="557">
        <v>0</v>
      </c>
      <c r="V37" s="10">
        <v>0</v>
      </c>
      <c r="W37" s="557">
        <v>0</v>
      </c>
      <c r="X37" s="10">
        <v>0</v>
      </c>
      <c r="Y37" s="558">
        <v>0</v>
      </c>
      <c r="Z37" s="559">
        <v>8673763076</v>
      </c>
      <c r="AA37" s="557">
        <v>4.4095156434729006E-2</v>
      </c>
      <c r="AB37" s="10">
        <v>128904239</v>
      </c>
      <c r="AC37" s="557">
        <v>1.4861397281725799</v>
      </c>
      <c r="AD37" s="10">
        <v>2908366446</v>
      </c>
      <c r="AE37" s="557">
        <v>33.530618954157838</v>
      </c>
      <c r="AF37" s="10">
        <v>3037270685</v>
      </c>
      <c r="AG37" s="558">
        <v>35.016758682330419</v>
      </c>
      <c r="AH37" s="560">
        <v>0</v>
      </c>
      <c r="AI37" s="559">
        <v>10381770000</v>
      </c>
      <c r="AJ37" s="10">
        <v>13501889076</v>
      </c>
      <c r="AK37" s="557">
        <v>5.2256700722581581E-2</v>
      </c>
      <c r="AL37" s="10">
        <v>0</v>
      </c>
      <c r="AM37" s="10">
        <v>973949599</v>
      </c>
      <c r="AN37" s="557">
        <v>7.2134320873012037</v>
      </c>
      <c r="AO37" s="10">
        <v>3212142526</v>
      </c>
      <c r="AP37" s="557">
        <v>23.79031932435052</v>
      </c>
      <c r="AQ37" s="10">
        <v>4186092125</v>
      </c>
      <c r="AR37" s="558">
        <v>31.003751411651727</v>
      </c>
      <c r="AS37" s="559">
        <v>8673763076</v>
      </c>
      <c r="AT37" s="557">
        <v>6.2916061947591112E-2</v>
      </c>
      <c r="AU37" s="10">
        <v>128904239</v>
      </c>
      <c r="AV37" s="557">
        <v>1.4861397281725799</v>
      </c>
      <c r="AW37" s="10">
        <v>2908366446</v>
      </c>
      <c r="AX37" s="557">
        <v>33.530618954157838</v>
      </c>
      <c r="AY37" s="10">
        <v>3037270685</v>
      </c>
      <c r="AZ37" s="558">
        <v>35.016758682330419</v>
      </c>
      <c r="BB37" s="561"/>
      <c r="BC37" s="561"/>
    </row>
    <row r="38" spans="1:55" x14ac:dyDescent="0.2">
      <c r="A38" s="4" t="s">
        <v>505</v>
      </c>
      <c r="B38" s="63">
        <v>213853520000</v>
      </c>
      <c r="C38" s="557">
        <v>6.049016508643855</v>
      </c>
      <c r="D38" s="10">
        <v>38330516697</v>
      </c>
      <c r="E38" s="557">
        <v>17.92372493892081</v>
      </c>
      <c r="F38" s="10">
        <v>28636055491</v>
      </c>
      <c r="G38" s="557">
        <v>13.390499951088017</v>
      </c>
      <c r="H38" s="10">
        <v>66966572188</v>
      </c>
      <c r="I38" s="558">
        <v>31.314224890008823</v>
      </c>
      <c r="J38" s="559">
        <v>0</v>
      </c>
      <c r="K38" s="557">
        <v>0</v>
      </c>
      <c r="L38" s="10">
        <v>0</v>
      </c>
      <c r="M38" s="557">
        <v>0</v>
      </c>
      <c r="N38" s="10">
        <v>0</v>
      </c>
      <c r="O38" s="557">
        <v>0</v>
      </c>
      <c r="P38" s="10">
        <v>0</v>
      </c>
      <c r="Q38" s="558">
        <v>0</v>
      </c>
      <c r="R38" s="559">
        <v>0</v>
      </c>
      <c r="S38" s="557">
        <v>0</v>
      </c>
      <c r="T38" s="10">
        <v>0</v>
      </c>
      <c r="U38" s="557">
        <v>0</v>
      </c>
      <c r="V38" s="10">
        <v>0</v>
      </c>
      <c r="W38" s="557">
        <v>0</v>
      </c>
      <c r="X38" s="10">
        <v>0</v>
      </c>
      <c r="Y38" s="558">
        <v>0</v>
      </c>
      <c r="Z38" s="559">
        <v>44968055000</v>
      </c>
      <c r="AA38" s="557">
        <v>0.22860590062426761</v>
      </c>
      <c r="AB38" s="10">
        <v>297346537</v>
      </c>
      <c r="AC38" s="557">
        <v>0.6612394887882076</v>
      </c>
      <c r="AD38" s="10">
        <v>1066802756</v>
      </c>
      <c r="AE38" s="557">
        <v>2.3723569009155501</v>
      </c>
      <c r="AF38" s="10">
        <v>1364149293</v>
      </c>
      <c r="AG38" s="558">
        <v>3.0335963897037574</v>
      </c>
      <c r="AH38" s="560">
        <v>0</v>
      </c>
      <c r="AI38" s="559">
        <v>258821575000</v>
      </c>
      <c r="AJ38" s="10">
        <v>258821575000</v>
      </c>
      <c r="AK38" s="557">
        <v>1.0017236483866223</v>
      </c>
      <c r="AL38" s="10">
        <v>0</v>
      </c>
      <c r="AM38" s="10">
        <v>38627863234</v>
      </c>
      <c r="AN38" s="557">
        <v>14.924514401088858</v>
      </c>
      <c r="AO38" s="10">
        <v>29702858247</v>
      </c>
      <c r="AP38" s="557">
        <v>11.476190980987578</v>
      </c>
      <c r="AQ38" s="10">
        <v>68330721481</v>
      </c>
      <c r="AR38" s="558">
        <v>26.400705382076435</v>
      </c>
      <c r="AS38" s="559">
        <v>44700000000</v>
      </c>
      <c r="AT38" s="557">
        <v>0.32423619880037902</v>
      </c>
      <c r="AU38" s="10">
        <v>295796537</v>
      </c>
      <c r="AV38" s="557">
        <v>0.66173721923937356</v>
      </c>
      <c r="AW38" s="10">
        <v>1066802756</v>
      </c>
      <c r="AX38" s="557">
        <v>2.3865833467561521</v>
      </c>
      <c r="AY38" s="10">
        <v>1362599293</v>
      </c>
      <c r="AZ38" s="558">
        <v>3.0483205659955255</v>
      </c>
      <c r="BB38" s="561"/>
      <c r="BC38" s="561"/>
    </row>
    <row r="39" spans="1:55" s="534" customFormat="1" ht="15.75" x14ac:dyDescent="0.25">
      <c r="A39" s="106" t="s">
        <v>506</v>
      </c>
      <c r="B39" s="110">
        <v>351058605000</v>
      </c>
      <c r="C39" s="562">
        <v>9.9299712118205132</v>
      </c>
      <c r="D39" s="108">
        <v>55266246094</v>
      </c>
      <c r="E39" s="562">
        <v>15.742740758056623</v>
      </c>
      <c r="F39" s="108">
        <v>58832691219</v>
      </c>
      <c r="G39" s="562">
        <v>16.758652367743558</v>
      </c>
      <c r="H39" s="108">
        <v>114098937313</v>
      </c>
      <c r="I39" s="563">
        <v>32.501393125800178</v>
      </c>
      <c r="J39" s="564">
        <v>999510000000</v>
      </c>
      <c r="K39" s="562">
        <v>64.321102430060023</v>
      </c>
      <c r="L39" s="108">
        <v>187401041458</v>
      </c>
      <c r="M39" s="562">
        <v>18.749291298536281</v>
      </c>
      <c r="N39" s="108">
        <v>246661238644</v>
      </c>
      <c r="O39" s="562">
        <v>24.678216190333263</v>
      </c>
      <c r="P39" s="108">
        <v>434062280102</v>
      </c>
      <c r="Q39" s="563">
        <v>43.427507488869544</v>
      </c>
      <c r="R39" s="564">
        <v>0</v>
      </c>
      <c r="S39" s="562">
        <v>0</v>
      </c>
      <c r="T39" s="108">
        <v>0</v>
      </c>
      <c r="U39" s="562">
        <v>0</v>
      </c>
      <c r="V39" s="108">
        <v>0</v>
      </c>
      <c r="W39" s="562">
        <v>0</v>
      </c>
      <c r="X39" s="108">
        <v>0</v>
      </c>
      <c r="Y39" s="563">
        <v>0</v>
      </c>
      <c r="Z39" s="564">
        <v>2211946115741</v>
      </c>
      <c r="AA39" s="562">
        <v>11.244958980799186</v>
      </c>
      <c r="AB39" s="108">
        <v>167619679439</v>
      </c>
      <c r="AC39" s="562">
        <v>7.5779277915568741</v>
      </c>
      <c r="AD39" s="108">
        <v>392437205413</v>
      </c>
      <c r="AE39" s="562">
        <v>17.741716338398859</v>
      </c>
      <c r="AF39" s="108">
        <v>560056884852</v>
      </c>
      <c r="AG39" s="563">
        <v>25.319644129955737</v>
      </c>
      <c r="AH39" s="565">
        <v>57939000000</v>
      </c>
      <c r="AI39" s="564">
        <v>3619147821000</v>
      </c>
      <c r="AJ39" s="108">
        <v>3620453720741</v>
      </c>
      <c r="AK39" s="562">
        <v>14.012333052047907</v>
      </c>
      <c r="AL39" s="108">
        <v>0</v>
      </c>
      <c r="AM39" s="108">
        <v>410286966991</v>
      </c>
      <c r="AN39" s="562">
        <v>11.332473735005411</v>
      </c>
      <c r="AO39" s="108">
        <v>697931135276</v>
      </c>
      <c r="AP39" s="562">
        <v>19.277449433413945</v>
      </c>
      <c r="AQ39" s="108">
        <v>1108218102267</v>
      </c>
      <c r="AR39" s="563">
        <v>30.609923168419357</v>
      </c>
      <c r="AS39" s="564">
        <v>2198624577858</v>
      </c>
      <c r="AT39" s="562">
        <v>15.947956951090958</v>
      </c>
      <c r="AU39" s="108">
        <v>166975701488</v>
      </c>
      <c r="AV39" s="562">
        <v>7.5945526657704931</v>
      </c>
      <c r="AW39" s="108">
        <v>390504983159</v>
      </c>
      <c r="AX39" s="562">
        <v>17.761330747036755</v>
      </c>
      <c r="AY39" s="108">
        <v>557480684647</v>
      </c>
      <c r="AZ39" s="563">
        <v>25.355883412807252</v>
      </c>
      <c r="BB39" s="555"/>
      <c r="BC39" s="556"/>
    </row>
    <row r="40" spans="1:55" x14ac:dyDescent="0.2">
      <c r="A40" s="4" t="s">
        <v>507</v>
      </c>
      <c r="B40" s="63">
        <v>53549205000</v>
      </c>
      <c r="C40" s="557">
        <v>1.5146817553891749</v>
      </c>
      <c r="D40" s="10">
        <v>5651597495</v>
      </c>
      <c r="E40" s="557">
        <v>10.554026889848318</v>
      </c>
      <c r="F40" s="10">
        <v>1133080696</v>
      </c>
      <c r="G40" s="557">
        <v>2.1159617514396341</v>
      </c>
      <c r="H40" s="10">
        <v>6784678191</v>
      </c>
      <c r="I40" s="558">
        <v>12.669988641287953</v>
      </c>
      <c r="J40" s="559">
        <v>0</v>
      </c>
      <c r="K40" s="557">
        <v>0</v>
      </c>
      <c r="L40" s="10">
        <v>0</v>
      </c>
      <c r="M40" s="557">
        <v>0</v>
      </c>
      <c r="N40" s="10">
        <v>0</v>
      </c>
      <c r="O40" s="557">
        <v>0</v>
      </c>
      <c r="P40" s="10">
        <v>0</v>
      </c>
      <c r="Q40" s="558">
        <v>0</v>
      </c>
      <c r="R40" s="559">
        <v>0</v>
      </c>
      <c r="S40" s="557">
        <v>0</v>
      </c>
      <c r="T40" s="10">
        <v>0</v>
      </c>
      <c r="U40" s="557">
        <v>0</v>
      </c>
      <c r="V40" s="10">
        <v>0</v>
      </c>
      <c r="W40" s="557">
        <v>0</v>
      </c>
      <c r="X40" s="10">
        <v>0</v>
      </c>
      <c r="Y40" s="558">
        <v>0</v>
      </c>
      <c r="Z40" s="559">
        <v>0</v>
      </c>
      <c r="AA40" s="557">
        <v>0</v>
      </c>
      <c r="AB40" s="10">
        <v>0</v>
      </c>
      <c r="AC40" s="557">
        <v>0</v>
      </c>
      <c r="AD40" s="10">
        <v>0</v>
      </c>
      <c r="AE40" s="557">
        <v>0</v>
      </c>
      <c r="AF40" s="10">
        <v>0</v>
      </c>
      <c r="AG40" s="558">
        <v>0</v>
      </c>
      <c r="AH40" s="560">
        <v>0</v>
      </c>
      <c r="AI40" s="559">
        <v>53549205000</v>
      </c>
      <c r="AJ40" s="10">
        <v>53549205000</v>
      </c>
      <c r="AK40" s="557">
        <v>0.2072528343156986</v>
      </c>
      <c r="AL40" s="10">
        <v>0</v>
      </c>
      <c r="AM40" s="10">
        <v>5651597495</v>
      </c>
      <c r="AN40" s="557">
        <v>10.554026889848318</v>
      </c>
      <c r="AO40" s="10">
        <v>1133080696</v>
      </c>
      <c r="AP40" s="557">
        <v>2.1159617514396341</v>
      </c>
      <c r="AQ40" s="10">
        <v>6784678191</v>
      </c>
      <c r="AR40" s="558">
        <v>12.669988641287953</v>
      </c>
      <c r="AS40" s="559">
        <v>0</v>
      </c>
      <c r="AT40" s="557">
        <v>0</v>
      </c>
      <c r="AU40" s="10">
        <v>0</v>
      </c>
      <c r="AV40" s="557">
        <v>0</v>
      </c>
      <c r="AW40" s="10">
        <v>0</v>
      </c>
      <c r="AX40" s="557">
        <v>0</v>
      </c>
      <c r="AY40" s="10">
        <v>0</v>
      </c>
      <c r="AZ40" s="558">
        <v>0</v>
      </c>
      <c r="BB40" s="561"/>
      <c r="BC40" s="561"/>
    </row>
    <row r="41" spans="1:55" x14ac:dyDescent="0.2">
      <c r="A41" s="4" t="s">
        <v>508</v>
      </c>
      <c r="B41" s="63">
        <v>20402400000</v>
      </c>
      <c r="C41" s="557">
        <v>0.5770980735596748</v>
      </c>
      <c r="D41" s="10">
        <v>414771261</v>
      </c>
      <c r="E41" s="557">
        <v>2.0329532849076579</v>
      </c>
      <c r="F41" s="10">
        <v>490406393</v>
      </c>
      <c r="G41" s="557">
        <v>2.403670122142493</v>
      </c>
      <c r="H41" s="10">
        <v>905177654</v>
      </c>
      <c r="I41" s="558">
        <v>4.4366234070501509</v>
      </c>
      <c r="J41" s="559">
        <v>0</v>
      </c>
      <c r="K41" s="557">
        <v>0</v>
      </c>
      <c r="L41" s="10">
        <v>0</v>
      </c>
      <c r="M41" s="557">
        <v>0</v>
      </c>
      <c r="N41" s="10">
        <v>0</v>
      </c>
      <c r="O41" s="557">
        <v>0</v>
      </c>
      <c r="P41" s="10">
        <v>0</v>
      </c>
      <c r="Q41" s="558">
        <v>0</v>
      </c>
      <c r="R41" s="559">
        <v>0</v>
      </c>
      <c r="S41" s="557">
        <v>0</v>
      </c>
      <c r="T41" s="10">
        <v>0</v>
      </c>
      <c r="U41" s="557">
        <v>0</v>
      </c>
      <c r="V41" s="10">
        <v>0</v>
      </c>
      <c r="W41" s="557">
        <v>0</v>
      </c>
      <c r="X41" s="10">
        <v>0</v>
      </c>
      <c r="Y41" s="558">
        <v>0</v>
      </c>
      <c r="Z41" s="559">
        <v>2149411216000</v>
      </c>
      <c r="AA41" s="557">
        <v>10.927047808618411</v>
      </c>
      <c r="AB41" s="10">
        <v>166921337433</v>
      </c>
      <c r="AC41" s="557">
        <v>7.7659098543105403</v>
      </c>
      <c r="AD41" s="10">
        <v>389916605848</v>
      </c>
      <c r="AE41" s="557">
        <v>18.140623950666125</v>
      </c>
      <c r="AF41" s="10">
        <v>556837943281</v>
      </c>
      <c r="AG41" s="558">
        <v>25.906533804976668</v>
      </c>
      <c r="AH41" s="560">
        <v>0</v>
      </c>
      <c r="AI41" s="559">
        <v>2169813616000</v>
      </c>
      <c r="AJ41" s="10">
        <v>2169813616000</v>
      </c>
      <c r="AK41" s="557">
        <v>8.3978841861946396</v>
      </c>
      <c r="AL41" s="10">
        <v>0</v>
      </c>
      <c r="AM41" s="10">
        <v>167336108694</v>
      </c>
      <c r="AN41" s="557">
        <v>7.7120038080727022</v>
      </c>
      <c r="AO41" s="10">
        <v>390407012241</v>
      </c>
      <c r="AP41" s="557">
        <v>17.992651966149335</v>
      </c>
      <c r="AQ41" s="10">
        <v>557743120935</v>
      </c>
      <c r="AR41" s="558">
        <v>25.70465577422204</v>
      </c>
      <c r="AS41" s="559">
        <v>2146402481000</v>
      </c>
      <c r="AT41" s="557">
        <v>15.569158423604982</v>
      </c>
      <c r="AU41" s="10">
        <v>166671660278</v>
      </c>
      <c r="AV41" s="557">
        <v>7.7651634189478003</v>
      </c>
      <c r="AW41" s="10">
        <v>389916605848</v>
      </c>
      <c r="AX41" s="557">
        <v>18.166052699787201</v>
      </c>
      <c r="AY41" s="10">
        <v>556588266126</v>
      </c>
      <c r="AZ41" s="558">
        <v>25.931216118735001</v>
      </c>
      <c r="BB41" s="561"/>
      <c r="BC41" s="561"/>
    </row>
    <row r="42" spans="1:55" x14ac:dyDescent="0.2">
      <c r="A42" s="4" t="s">
        <v>509</v>
      </c>
      <c r="B42" s="63">
        <v>277107000000</v>
      </c>
      <c r="C42" s="557">
        <v>7.8381913828716616</v>
      </c>
      <c r="D42" s="10">
        <v>49199877338</v>
      </c>
      <c r="E42" s="557">
        <v>17.754830205660628</v>
      </c>
      <c r="F42" s="10">
        <v>57209204130</v>
      </c>
      <c r="G42" s="557">
        <v>20.645167437127174</v>
      </c>
      <c r="H42" s="10">
        <v>106409081468</v>
      </c>
      <c r="I42" s="558">
        <v>38.399997642787802</v>
      </c>
      <c r="J42" s="559">
        <v>999510000000</v>
      </c>
      <c r="K42" s="557">
        <v>64.321102430060023</v>
      </c>
      <c r="L42" s="10">
        <v>187401041458</v>
      </c>
      <c r="M42" s="557">
        <v>18.749291298536281</v>
      </c>
      <c r="N42" s="10">
        <v>246661238644</v>
      </c>
      <c r="O42" s="557">
        <v>24.678216190333263</v>
      </c>
      <c r="P42" s="10">
        <v>434062280102</v>
      </c>
      <c r="Q42" s="558">
        <v>43.427507488869544</v>
      </c>
      <c r="R42" s="559">
        <v>0</v>
      </c>
      <c r="S42" s="557">
        <v>0</v>
      </c>
      <c r="T42" s="10">
        <v>0</v>
      </c>
      <c r="U42" s="557">
        <v>0</v>
      </c>
      <c r="V42" s="10">
        <v>0</v>
      </c>
      <c r="W42" s="557">
        <v>0</v>
      </c>
      <c r="X42" s="10">
        <v>0</v>
      </c>
      <c r="Y42" s="558">
        <v>0</v>
      </c>
      <c r="Z42" s="559">
        <v>62534899741</v>
      </c>
      <c r="AA42" s="557">
        <v>0.31791117218077558</v>
      </c>
      <c r="AB42" s="10">
        <v>698342006</v>
      </c>
      <c r="AC42" s="557">
        <v>1.1167236357495003</v>
      </c>
      <c r="AD42" s="10">
        <v>2520599565</v>
      </c>
      <c r="AE42" s="557">
        <v>4.0307085730360726</v>
      </c>
      <c r="AF42" s="10">
        <v>3218941571</v>
      </c>
      <c r="AG42" s="558">
        <v>5.1474322087855731</v>
      </c>
      <c r="AH42" s="560">
        <v>57939000000</v>
      </c>
      <c r="AI42" s="559">
        <v>1395785000000</v>
      </c>
      <c r="AJ42" s="10">
        <v>1397090899741</v>
      </c>
      <c r="AK42" s="557">
        <v>5.4071960315375689</v>
      </c>
      <c r="AL42" s="10">
        <v>0</v>
      </c>
      <c r="AM42" s="10">
        <v>237299260802</v>
      </c>
      <c r="AN42" s="557">
        <v>16.985241321519723</v>
      </c>
      <c r="AO42" s="10">
        <v>306391042339</v>
      </c>
      <c r="AP42" s="557">
        <v>21.930644770200733</v>
      </c>
      <c r="AQ42" s="10">
        <v>543690303141</v>
      </c>
      <c r="AR42" s="558">
        <v>38.915886091720459</v>
      </c>
      <c r="AS42" s="559">
        <v>52222096858</v>
      </c>
      <c r="AT42" s="557">
        <v>0.3787985274859762</v>
      </c>
      <c r="AU42" s="10">
        <v>304041210</v>
      </c>
      <c r="AV42" s="557">
        <v>0.58220796998392332</v>
      </c>
      <c r="AW42" s="10">
        <v>588377311</v>
      </c>
      <c r="AX42" s="557">
        <v>1.1266826619388519</v>
      </c>
      <c r="AY42" s="10">
        <v>892418521</v>
      </c>
      <c r="AZ42" s="558">
        <v>1.7088906319227752</v>
      </c>
      <c r="BB42" s="561"/>
      <c r="BC42" s="561"/>
    </row>
    <row r="43" spans="1:55" s="534" customFormat="1" ht="15.75" x14ac:dyDescent="0.25">
      <c r="A43" s="106" t="s">
        <v>510</v>
      </c>
      <c r="B43" s="110">
        <v>32372009000</v>
      </c>
      <c r="C43" s="562">
        <v>0.91566796215918</v>
      </c>
      <c r="D43" s="108">
        <v>3720826171</v>
      </c>
      <c r="E43" s="562">
        <v>11.493961252142244</v>
      </c>
      <c r="F43" s="108">
        <v>661976700</v>
      </c>
      <c r="G43" s="562">
        <v>2.0449045964370018</v>
      </c>
      <c r="H43" s="108">
        <v>4382802871</v>
      </c>
      <c r="I43" s="563">
        <v>13.538865848579245</v>
      </c>
      <c r="J43" s="564">
        <v>0</v>
      </c>
      <c r="K43" s="562">
        <v>0</v>
      </c>
      <c r="L43" s="108">
        <v>0</v>
      </c>
      <c r="M43" s="562">
        <v>0</v>
      </c>
      <c r="N43" s="108">
        <v>0</v>
      </c>
      <c r="O43" s="562">
        <v>0</v>
      </c>
      <c r="P43" s="108">
        <v>0</v>
      </c>
      <c r="Q43" s="563">
        <v>0</v>
      </c>
      <c r="R43" s="564">
        <v>0</v>
      </c>
      <c r="S43" s="562">
        <v>0</v>
      </c>
      <c r="T43" s="108">
        <v>0</v>
      </c>
      <c r="U43" s="562">
        <v>0</v>
      </c>
      <c r="V43" s="108">
        <v>0</v>
      </c>
      <c r="W43" s="562">
        <v>0</v>
      </c>
      <c r="X43" s="108">
        <v>0</v>
      </c>
      <c r="Y43" s="563">
        <v>0</v>
      </c>
      <c r="Z43" s="564">
        <v>1219649438000</v>
      </c>
      <c r="AA43" s="562">
        <v>6.2003806528850731</v>
      </c>
      <c r="AB43" s="108">
        <v>60791073712</v>
      </c>
      <c r="AC43" s="562">
        <v>4.9843071146481357</v>
      </c>
      <c r="AD43" s="108">
        <v>394458204142</v>
      </c>
      <c r="AE43" s="562">
        <v>32.341933005670768</v>
      </c>
      <c r="AF43" s="108">
        <v>455249277854</v>
      </c>
      <c r="AG43" s="563">
        <v>37.3262401203189</v>
      </c>
      <c r="AH43" s="565">
        <v>0</v>
      </c>
      <c r="AI43" s="564">
        <v>1252021447000</v>
      </c>
      <c r="AJ43" s="108">
        <v>1252021447000</v>
      </c>
      <c r="AK43" s="562">
        <v>4.845730081609843</v>
      </c>
      <c r="AL43" s="108">
        <v>0</v>
      </c>
      <c r="AM43" s="108">
        <v>64511899883</v>
      </c>
      <c r="AN43" s="562">
        <v>5.1526193930286563</v>
      </c>
      <c r="AO43" s="108">
        <v>395120180842</v>
      </c>
      <c r="AP43" s="562">
        <v>31.558579271046622</v>
      </c>
      <c r="AQ43" s="108">
        <v>459632080725</v>
      </c>
      <c r="AR43" s="563">
        <v>36.711198664075276</v>
      </c>
      <c r="AS43" s="564">
        <v>1217482672000</v>
      </c>
      <c r="AT43" s="562">
        <v>8.8311399032350923</v>
      </c>
      <c r="AU43" s="108">
        <v>60791073712</v>
      </c>
      <c r="AV43" s="562">
        <v>4.9931777355103089</v>
      </c>
      <c r="AW43" s="108">
        <v>394458204142</v>
      </c>
      <c r="AX43" s="562">
        <v>32.399492264970817</v>
      </c>
      <c r="AY43" s="108">
        <v>455249277854</v>
      </c>
      <c r="AZ43" s="563">
        <v>37.392670000481125</v>
      </c>
      <c r="BB43" s="555"/>
      <c r="BC43" s="556"/>
    </row>
    <row r="44" spans="1:55" x14ac:dyDescent="0.2">
      <c r="A44" s="4" t="s">
        <v>511</v>
      </c>
      <c r="B44" s="63">
        <v>20919762000</v>
      </c>
      <c r="C44" s="557">
        <v>0.59173206826289504</v>
      </c>
      <c r="D44" s="10">
        <v>1883575311</v>
      </c>
      <c r="E44" s="557">
        <v>9.0038085089113338</v>
      </c>
      <c r="F44" s="10">
        <v>206381392</v>
      </c>
      <c r="G44" s="557">
        <v>0.98653795392127308</v>
      </c>
      <c r="H44" s="10">
        <v>2089956703</v>
      </c>
      <c r="I44" s="558">
        <v>9.9903464628326084</v>
      </c>
      <c r="J44" s="559">
        <v>0</v>
      </c>
      <c r="K44" s="557">
        <v>0</v>
      </c>
      <c r="L44" s="10">
        <v>0</v>
      </c>
      <c r="M44" s="557">
        <v>0</v>
      </c>
      <c r="N44" s="10">
        <v>0</v>
      </c>
      <c r="O44" s="557">
        <v>0</v>
      </c>
      <c r="P44" s="10">
        <v>0</v>
      </c>
      <c r="Q44" s="558">
        <v>0</v>
      </c>
      <c r="R44" s="559">
        <v>0</v>
      </c>
      <c r="S44" s="557">
        <v>0</v>
      </c>
      <c r="T44" s="10">
        <v>0</v>
      </c>
      <c r="U44" s="557">
        <v>0</v>
      </c>
      <c r="V44" s="10">
        <v>0</v>
      </c>
      <c r="W44" s="557">
        <v>0</v>
      </c>
      <c r="X44" s="10">
        <v>0</v>
      </c>
      <c r="Y44" s="558">
        <v>0</v>
      </c>
      <c r="Z44" s="559">
        <v>1087266308000</v>
      </c>
      <c r="AA44" s="557">
        <v>5.5273792375223332</v>
      </c>
      <c r="AB44" s="10">
        <v>55357635449</v>
      </c>
      <c r="AC44" s="557">
        <v>5.0914513805572641</v>
      </c>
      <c r="AD44" s="10">
        <v>382418668742</v>
      </c>
      <c r="AE44" s="557">
        <v>35.17249324550945</v>
      </c>
      <c r="AF44" s="10">
        <v>437776304191</v>
      </c>
      <c r="AG44" s="558">
        <v>40.263944626066717</v>
      </c>
      <c r="AH44" s="560">
        <v>0</v>
      </c>
      <c r="AI44" s="559">
        <v>1108186070000</v>
      </c>
      <c r="AJ44" s="10">
        <v>1108186070000</v>
      </c>
      <c r="AK44" s="557">
        <v>4.2890404060466478</v>
      </c>
      <c r="AL44" s="10">
        <v>0</v>
      </c>
      <c r="AM44" s="10">
        <v>57241210760</v>
      </c>
      <c r="AN44" s="557">
        <v>5.1653068297456581</v>
      </c>
      <c r="AO44" s="10">
        <v>382625050134</v>
      </c>
      <c r="AP44" s="557">
        <v>34.527148508011834</v>
      </c>
      <c r="AQ44" s="10">
        <v>439866260894</v>
      </c>
      <c r="AR44" s="558">
        <v>39.692455337757494</v>
      </c>
      <c r="AS44" s="559">
        <v>1085099542000</v>
      </c>
      <c r="AT44" s="557">
        <v>7.8708848057743221</v>
      </c>
      <c r="AU44" s="10">
        <v>55357635449</v>
      </c>
      <c r="AV44" s="557">
        <v>5.1016181747683378</v>
      </c>
      <c r="AW44" s="10">
        <v>382418668742</v>
      </c>
      <c r="AX44" s="557">
        <v>35.242726951773058</v>
      </c>
      <c r="AY44" s="10">
        <v>437776304191</v>
      </c>
      <c r="AZ44" s="558">
        <v>40.344345126541398</v>
      </c>
      <c r="BB44" s="561"/>
      <c r="BC44" s="561"/>
    </row>
    <row r="45" spans="1:55" x14ac:dyDescent="0.2">
      <c r="A45" s="4" t="s">
        <v>512</v>
      </c>
      <c r="B45" s="63">
        <v>11452247000</v>
      </c>
      <c r="C45" s="557">
        <v>0.32393589389628502</v>
      </c>
      <c r="D45" s="10">
        <v>1837250860</v>
      </c>
      <c r="E45" s="557">
        <v>16.042710744887007</v>
      </c>
      <c r="F45" s="10">
        <v>455595308</v>
      </c>
      <c r="G45" s="557">
        <v>3.9782176196514101</v>
      </c>
      <c r="H45" s="10">
        <v>2292846168</v>
      </c>
      <c r="I45" s="558">
        <v>20.020928364538417</v>
      </c>
      <c r="J45" s="559">
        <v>0</v>
      </c>
      <c r="K45" s="557">
        <v>0</v>
      </c>
      <c r="L45" s="10">
        <v>0</v>
      </c>
      <c r="M45" s="557">
        <v>0</v>
      </c>
      <c r="N45" s="10">
        <v>0</v>
      </c>
      <c r="O45" s="557">
        <v>0</v>
      </c>
      <c r="P45" s="10">
        <v>0</v>
      </c>
      <c r="Q45" s="558">
        <v>0</v>
      </c>
      <c r="R45" s="559">
        <v>0</v>
      </c>
      <c r="S45" s="557">
        <v>0</v>
      </c>
      <c r="T45" s="10">
        <v>0</v>
      </c>
      <c r="U45" s="557">
        <v>0</v>
      </c>
      <c r="V45" s="10">
        <v>0</v>
      </c>
      <c r="W45" s="557">
        <v>0</v>
      </c>
      <c r="X45" s="10">
        <v>0</v>
      </c>
      <c r="Y45" s="558">
        <v>0</v>
      </c>
      <c r="Z45" s="559">
        <v>132383130000</v>
      </c>
      <c r="AA45" s="557">
        <v>0.67300141536273927</v>
      </c>
      <c r="AB45" s="10">
        <v>5433438263</v>
      </c>
      <c r="AC45" s="557">
        <v>4.1043282954557734</v>
      </c>
      <c r="AD45" s="10">
        <v>12039535400</v>
      </c>
      <c r="AE45" s="557">
        <v>9.0944634712897336</v>
      </c>
      <c r="AF45" s="10">
        <v>17472973663</v>
      </c>
      <c r="AG45" s="558">
        <v>13.198791766745508</v>
      </c>
      <c r="AH45" s="560">
        <v>0</v>
      </c>
      <c r="AI45" s="559">
        <v>143835377000</v>
      </c>
      <c r="AJ45" s="10">
        <v>143835377000</v>
      </c>
      <c r="AK45" s="557">
        <v>0.55668967556319549</v>
      </c>
      <c r="AL45" s="10">
        <v>0</v>
      </c>
      <c r="AM45" s="10">
        <v>7270689123</v>
      </c>
      <c r="AN45" s="557">
        <v>5.0548684716139061</v>
      </c>
      <c r="AO45" s="10">
        <v>12495130708</v>
      </c>
      <c r="AP45" s="557">
        <v>8.6871053343156319</v>
      </c>
      <c r="AQ45" s="10">
        <v>19765819831</v>
      </c>
      <c r="AR45" s="558">
        <v>13.741973805929538</v>
      </c>
      <c r="AS45" s="559">
        <v>132383130000</v>
      </c>
      <c r="AT45" s="557">
        <v>0.96025509746076998</v>
      </c>
      <c r="AU45" s="10">
        <v>5433438263</v>
      </c>
      <c r="AV45" s="557">
        <v>4.1043282954557734</v>
      </c>
      <c r="AW45" s="10">
        <v>12039535400</v>
      </c>
      <c r="AX45" s="557">
        <v>9.0944634712897336</v>
      </c>
      <c r="AY45" s="10">
        <v>17472973663</v>
      </c>
      <c r="AZ45" s="558">
        <v>13.198791766745508</v>
      </c>
      <c r="BB45" s="561"/>
      <c r="BC45" s="561"/>
    </row>
    <row r="46" spans="1:55" s="534" customFormat="1" ht="15.75" x14ac:dyDescent="0.25">
      <c r="A46" s="106" t="s">
        <v>513</v>
      </c>
      <c r="B46" s="110">
        <v>89597705000</v>
      </c>
      <c r="C46" s="562">
        <v>2.5343421828249637</v>
      </c>
      <c r="D46" s="108">
        <v>13650535437</v>
      </c>
      <c r="E46" s="562">
        <v>15.235362822072284</v>
      </c>
      <c r="F46" s="108">
        <v>6941669876</v>
      </c>
      <c r="G46" s="562">
        <v>7.7475978609050316</v>
      </c>
      <c r="H46" s="108">
        <v>20592205313</v>
      </c>
      <c r="I46" s="563">
        <v>22.982960682977314</v>
      </c>
      <c r="J46" s="564">
        <v>18090656000</v>
      </c>
      <c r="K46" s="562">
        <v>1.1641813864823563</v>
      </c>
      <c r="L46" s="108">
        <v>2840869373</v>
      </c>
      <c r="M46" s="562">
        <v>15.703517733132507</v>
      </c>
      <c r="N46" s="108">
        <v>5647681915</v>
      </c>
      <c r="O46" s="562">
        <v>31.218778992867918</v>
      </c>
      <c r="P46" s="108">
        <v>8488551288</v>
      </c>
      <c r="Q46" s="563">
        <v>46.922296726000425</v>
      </c>
      <c r="R46" s="564">
        <v>0</v>
      </c>
      <c r="S46" s="562">
        <v>0</v>
      </c>
      <c r="T46" s="108">
        <v>0</v>
      </c>
      <c r="U46" s="562">
        <v>0</v>
      </c>
      <c r="V46" s="108">
        <v>0</v>
      </c>
      <c r="W46" s="562">
        <v>0</v>
      </c>
      <c r="X46" s="108">
        <v>0</v>
      </c>
      <c r="Y46" s="563">
        <v>0</v>
      </c>
      <c r="Z46" s="564">
        <v>469868917185</v>
      </c>
      <c r="AA46" s="562">
        <v>2.3886914163493693</v>
      </c>
      <c r="AB46" s="108">
        <v>19817944407</v>
      </c>
      <c r="AC46" s="562">
        <v>4.2177602480559795</v>
      </c>
      <c r="AD46" s="108">
        <v>97149275148</v>
      </c>
      <c r="AE46" s="562">
        <v>20.675825021587823</v>
      </c>
      <c r="AF46" s="108">
        <v>116967219555</v>
      </c>
      <c r="AG46" s="563">
        <v>24.893585269643804</v>
      </c>
      <c r="AH46" s="565">
        <v>0</v>
      </c>
      <c r="AI46" s="564">
        <v>574395696000</v>
      </c>
      <c r="AJ46" s="108">
        <v>577557278185</v>
      </c>
      <c r="AK46" s="562">
        <v>2.2353344533033059</v>
      </c>
      <c r="AL46" s="108">
        <v>0</v>
      </c>
      <c r="AM46" s="108">
        <v>36309349217</v>
      </c>
      <c r="AN46" s="562">
        <v>6.2867096629971977</v>
      </c>
      <c r="AO46" s="108">
        <v>109738626939</v>
      </c>
      <c r="AP46" s="562">
        <v>19.000475118910913</v>
      </c>
      <c r="AQ46" s="108">
        <v>146047976156</v>
      </c>
      <c r="AR46" s="563">
        <v>25.287184781908106</v>
      </c>
      <c r="AS46" s="564">
        <v>465063811076</v>
      </c>
      <c r="AT46" s="562">
        <v>3.3733897606912713</v>
      </c>
      <c r="AU46" s="108">
        <v>18945515406</v>
      </c>
      <c r="AV46" s="562">
        <v>4.0737453559687866</v>
      </c>
      <c r="AW46" s="108">
        <v>96286717040</v>
      </c>
      <c r="AX46" s="562">
        <v>20.703979700597468</v>
      </c>
      <c r="AY46" s="108">
        <v>115232232446</v>
      </c>
      <c r="AZ46" s="563">
        <v>24.777725056566254</v>
      </c>
      <c r="BB46" s="555"/>
      <c r="BC46" s="556"/>
    </row>
    <row r="47" spans="1:55" x14ac:dyDescent="0.2">
      <c r="A47" s="4" t="s">
        <v>514</v>
      </c>
      <c r="B47" s="63">
        <v>13117031000</v>
      </c>
      <c r="C47" s="557">
        <v>0.37102563036321873</v>
      </c>
      <c r="D47" s="10">
        <v>1962690633</v>
      </c>
      <c r="E47" s="557">
        <v>14.962918308266559</v>
      </c>
      <c r="F47" s="10">
        <v>897812795</v>
      </c>
      <c r="G47" s="557">
        <v>6.8446342392573438</v>
      </c>
      <c r="H47" s="10">
        <v>2860503428</v>
      </c>
      <c r="I47" s="558">
        <v>21.807552547523905</v>
      </c>
      <c r="J47" s="559">
        <v>0</v>
      </c>
      <c r="K47" s="557">
        <v>0</v>
      </c>
      <c r="L47" s="10">
        <v>0</v>
      </c>
      <c r="M47" s="557">
        <v>0</v>
      </c>
      <c r="N47" s="10">
        <v>0</v>
      </c>
      <c r="O47" s="557">
        <v>0</v>
      </c>
      <c r="P47" s="10">
        <v>0</v>
      </c>
      <c r="Q47" s="558">
        <v>0</v>
      </c>
      <c r="R47" s="559">
        <v>0</v>
      </c>
      <c r="S47" s="557">
        <v>0</v>
      </c>
      <c r="T47" s="10">
        <v>0</v>
      </c>
      <c r="U47" s="557">
        <v>0</v>
      </c>
      <c r="V47" s="10">
        <v>0</v>
      </c>
      <c r="W47" s="557">
        <v>0</v>
      </c>
      <c r="X47" s="10">
        <v>0</v>
      </c>
      <c r="Y47" s="558">
        <v>0</v>
      </c>
      <c r="Z47" s="559">
        <v>54505861000</v>
      </c>
      <c r="AA47" s="557">
        <v>0.27709362664687504</v>
      </c>
      <c r="AB47" s="10">
        <v>3798466798</v>
      </c>
      <c r="AC47" s="557">
        <v>6.968914403535428</v>
      </c>
      <c r="AD47" s="10">
        <v>16877842446</v>
      </c>
      <c r="AE47" s="557">
        <v>30.965188213429013</v>
      </c>
      <c r="AF47" s="10">
        <v>20676309244</v>
      </c>
      <c r="AG47" s="558">
        <v>37.934102616964438</v>
      </c>
      <c r="AH47" s="560">
        <v>0</v>
      </c>
      <c r="AI47" s="559">
        <v>67622892000</v>
      </c>
      <c r="AJ47" s="10">
        <v>67622892000</v>
      </c>
      <c r="AK47" s="557">
        <v>0.26172257891829354</v>
      </c>
      <c r="AL47" s="10">
        <v>0</v>
      </c>
      <c r="AM47" s="10">
        <v>5761157431</v>
      </c>
      <c r="AN47" s="557">
        <v>8.5195371871998624</v>
      </c>
      <c r="AO47" s="10">
        <v>17775655241</v>
      </c>
      <c r="AP47" s="557">
        <v>26.286446372332023</v>
      </c>
      <c r="AQ47" s="10">
        <v>23536812672</v>
      </c>
      <c r="AR47" s="558">
        <v>34.805983559531882</v>
      </c>
      <c r="AS47" s="559">
        <v>54505861000</v>
      </c>
      <c r="AT47" s="557">
        <v>0.3953640533105553</v>
      </c>
      <c r="AU47" s="10">
        <v>3798466798</v>
      </c>
      <c r="AV47" s="557">
        <v>6.968914403535428</v>
      </c>
      <c r="AW47" s="10">
        <v>16877842446</v>
      </c>
      <c r="AX47" s="557">
        <v>30.965188213429013</v>
      </c>
      <c r="AY47" s="10">
        <v>20676309244</v>
      </c>
      <c r="AZ47" s="558">
        <v>37.934102616964438</v>
      </c>
      <c r="BB47" s="561"/>
      <c r="BC47" s="561"/>
    </row>
    <row r="48" spans="1:55" x14ac:dyDescent="0.2">
      <c r="A48" s="4" t="s">
        <v>515</v>
      </c>
      <c r="B48" s="63">
        <v>28431314000</v>
      </c>
      <c r="C48" s="557">
        <v>0.80420227709339154</v>
      </c>
      <c r="D48" s="10">
        <v>4432478346</v>
      </c>
      <c r="E48" s="557">
        <v>15.590128356360877</v>
      </c>
      <c r="F48" s="10">
        <v>2794268128</v>
      </c>
      <c r="G48" s="557">
        <v>9.8281357238712221</v>
      </c>
      <c r="H48" s="10">
        <v>7226746474</v>
      </c>
      <c r="I48" s="558">
        <v>25.418264080232099</v>
      </c>
      <c r="J48" s="559">
        <v>0</v>
      </c>
      <c r="K48" s="557">
        <v>0</v>
      </c>
      <c r="L48" s="10">
        <v>0</v>
      </c>
      <c r="M48" s="557">
        <v>0</v>
      </c>
      <c r="N48" s="10">
        <v>0</v>
      </c>
      <c r="O48" s="557">
        <v>0</v>
      </c>
      <c r="P48" s="10">
        <v>0</v>
      </c>
      <c r="Q48" s="558">
        <v>0</v>
      </c>
      <c r="R48" s="559">
        <v>0</v>
      </c>
      <c r="S48" s="557">
        <v>0</v>
      </c>
      <c r="T48" s="10">
        <v>0</v>
      </c>
      <c r="U48" s="557">
        <v>0</v>
      </c>
      <c r="V48" s="10">
        <v>0</v>
      </c>
      <c r="W48" s="557">
        <v>0</v>
      </c>
      <c r="X48" s="10">
        <v>0</v>
      </c>
      <c r="Y48" s="558">
        <v>0</v>
      </c>
      <c r="Z48" s="559">
        <v>217392218000</v>
      </c>
      <c r="AA48" s="557">
        <v>1.1051655177124542</v>
      </c>
      <c r="AB48" s="10">
        <v>5759510802</v>
      </c>
      <c r="AC48" s="557">
        <v>2.6493638341736778</v>
      </c>
      <c r="AD48" s="10">
        <v>29310333571</v>
      </c>
      <c r="AE48" s="557">
        <v>13.482696777581985</v>
      </c>
      <c r="AF48" s="10">
        <v>35069844373</v>
      </c>
      <c r="AG48" s="558">
        <v>16.132060611755662</v>
      </c>
      <c r="AH48" s="560">
        <v>0</v>
      </c>
      <c r="AI48" s="559">
        <v>245823532000</v>
      </c>
      <c r="AJ48" s="10">
        <v>245823532000</v>
      </c>
      <c r="AK48" s="557">
        <v>0.95141699579845918</v>
      </c>
      <c r="AL48" s="10">
        <v>0</v>
      </c>
      <c r="AM48" s="10">
        <v>10191989148</v>
      </c>
      <c r="AN48" s="557">
        <v>4.1460591933891831</v>
      </c>
      <c r="AO48" s="10">
        <v>32104601699</v>
      </c>
      <c r="AP48" s="557">
        <v>13.060019696975145</v>
      </c>
      <c r="AQ48" s="10">
        <v>42296590847</v>
      </c>
      <c r="AR48" s="558">
        <v>17.206078890364328</v>
      </c>
      <c r="AS48" s="559">
        <v>215547099000</v>
      </c>
      <c r="AT48" s="557">
        <v>1.5634937817048986</v>
      </c>
      <c r="AU48" s="10">
        <v>5759510802</v>
      </c>
      <c r="AV48" s="557">
        <v>2.6720428290245746</v>
      </c>
      <c r="AW48" s="10">
        <v>29310333571</v>
      </c>
      <c r="AX48" s="557">
        <v>13.59811090336224</v>
      </c>
      <c r="AY48" s="10">
        <v>35069844373</v>
      </c>
      <c r="AZ48" s="558">
        <v>16.270153732386813</v>
      </c>
      <c r="BB48" s="561"/>
      <c r="BC48" s="561"/>
    </row>
    <row r="49" spans="1:55" x14ac:dyDescent="0.2">
      <c r="A49" s="4" t="s">
        <v>516</v>
      </c>
      <c r="B49" s="63">
        <v>5500699000</v>
      </c>
      <c r="C49" s="557">
        <v>0.15559163608848123</v>
      </c>
      <c r="D49" s="10">
        <v>653755301</v>
      </c>
      <c r="E49" s="557">
        <v>11.884949549139119</v>
      </c>
      <c r="F49" s="10">
        <v>214226791</v>
      </c>
      <c r="G49" s="557">
        <v>3.8945376033118699</v>
      </c>
      <c r="H49" s="10">
        <v>867982092</v>
      </c>
      <c r="I49" s="558">
        <v>15.779487152450988</v>
      </c>
      <c r="J49" s="559">
        <v>0</v>
      </c>
      <c r="K49" s="557">
        <v>0</v>
      </c>
      <c r="L49" s="10">
        <v>0</v>
      </c>
      <c r="M49" s="557">
        <v>0</v>
      </c>
      <c r="N49" s="10">
        <v>0</v>
      </c>
      <c r="O49" s="557">
        <v>0</v>
      </c>
      <c r="P49" s="10">
        <v>0</v>
      </c>
      <c r="Q49" s="558">
        <v>0</v>
      </c>
      <c r="R49" s="559">
        <v>0</v>
      </c>
      <c r="S49" s="557">
        <v>0</v>
      </c>
      <c r="T49" s="10">
        <v>0</v>
      </c>
      <c r="U49" s="557">
        <v>0</v>
      </c>
      <c r="V49" s="10">
        <v>0</v>
      </c>
      <c r="W49" s="557">
        <v>0</v>
      </c>
      <c r="X49" s="10">
        <v>0</v>
      </c>
      <c r="Y49" s="558">
        <v>0</v>
      </c>
      <c r="Z49" s="559">
        <v>28454892185</v>
      </c>
      <c r="AA49" s="557">
        <v>0.14465727403861162</v>
      </c>
      <c r="AB49" s="10">
        <v>819492416</v>
      </c>
      <c r="AC49" s="557">
        <v>2.8799702022135776</v>
      </c>
      <c r="AD49" s="10">
        <v>4745133776</v>
      </c>
      <c r="AE49" s="557">
        <v>16.675985785324457</v>
      </c>
      <c r="AF49" s="10">
        <v>5564626192</v>
      </c>
      <c r="AG49" s="558">
        <v>19.555955987538034</v>
      </c>
      <c r="AH49" s="560">
        <v>0</v>
      </c>
      <c r="AI49" s="559">
        <v>31905699000</v>
      </c>
      <c r="AJ49" s="10">
        <v>33955591185</v>
      </c>
      <c r="AK49" s="557">
        <v>0.13141917819240082</v>
      </c>
      <c r="AL49" s="10">
        <v>0</v>
      </c>
      <c r="AM49" s="10">
        <v>1473247717</v>
      </c>
      <c r="AN49" s="557">
        <v>4.3387485406256516</v>
      </c>
      <c r="AO49" s="10">
        <v>4959360567</v>
      </c>
      <c r="AP49" s="557">
        <v>14.605431370580332</v>
      </c>
      <c r="AQ49" s="10">
        <v>6432608284</v>
      </c>
      <c r="AR49" s="558">
        <v>18.944179911205985</v>
      </c>
      <c r="AS49" s="559">
        <v>26459892185</v>
      </c>
      <c r="AT49" s="557">
        <v>0.19192963898729876</v>
      </c>
      <c r="AU49" s="10">
        <v>640742416</v>
      </c>
      <c r="AV49" s="557">
        <v>2.4215609478682389</v>
      </c>
      <c r="AW49" s="10">
        <v>4153883776</v>
      </c>
      <c r="AX49" s="557">
        <v>15.698793279115547</v>
      </c>
      <c r="AY49" s="10">
        <v>4794626192</v>
      </c>
      <c r="AZ49" s="558">
        <v>18.120354226983785</v>
      </c>
      <c r="BB49" s="561"/>
      <c r="BC49" s="561"/>
    </row>
    <row r="50" spans="1:55" x14ac:dyDescent="0.2">
      <c r="A50" s="4" t="s">
        <v>517</v>
      </c>
      <c r="B50" s="63">
        <v>22155894000</v>
      </c>
      <c r="C50" s="557">
        <v>0.62669704276910343</v>
      </c>
      <c r="D50" s="10">
        <v>3544806941</v>
      </c>
      <c r="E50" s="557">
        <v>15.999385721018525</v>
      </c>
      <c r="F50" s="10">
        <v>501943781</v>
      </c>
      <c r="G50" s="557">
        <v>2.265509037911086</v>
      </c>
      <c r="H50" s="10">
        <v>4046750722</v>
      </c>
      <c r="I50" s="558">
        <v>18.264894758929611</v>
      </c>
      <c r="J50" s="559">
        <v>0</v>
      </c>
      <c r="K50" s="557">
        <v>0</v>
      </c>
      <c r="L50" s="10">
        <v>0</v>
      </c>
      <c r="M50" s="557">
        <v>0</v>
      </c>
      <c r="N50" s="10">
        <v>0</v>
      </c>
      <c r="O50" s="557">
        <v>0</v>
      </c>
      <c r="P50" s="10">
        <v>0</v>
      </c>
      <c r="Q50" s="558">
        <v>0</v>
      </c>
      <c r="R50" s="559">
        <v>0</v>
      </c>
      <c r="S50" s="557">
        <v>0</v>
      </c>
      <c r="T50" s="10">
        <v>0</v>
      </c>
      <c r="U50" s="557">
        <v>0</v>
      </c>
      <c r="V50" s="10">
        <v>0</v>
      </c>
      <c r="W50" s="557">
        <v>0</v>
      </c>
      <c r="X50" s="10">
        <v>0</v>
      </c>
      <c r="Y50" s="558">
        <v>0</v>
      </c>
      <c r="Z50" s="559">
        <v>26128500000</v>
      </c>
      <c r="AA50" s="557">
        <v>0.1328305009958998</v>
      </c>
      <c r="AB50" s="10">
        <v>1070778082</v>
      </c>
      <c r="AC50" s="557">
        <v>4.0981230533708404</v>
      </c>
      <c r="AD50" s="10">
        <v>15206681687</v>
      </c>
      <c r="AE50" s="557">
        <v>58.199596942036472</v>
      </c>
      <c r="AF50" s="10">
        <v>16277459769</v>
      </c>
      <c r="AG50" s="558">
        <v>62.29771999540732</v>
      </c>
      <c r="AH50" s="560">
        <v>0</v>
      </c>
      <c r="AI50" s="559">
        <v>48284394000</v>
      </c>
      <c r="AJ50" s="10">
        <v>48284394000</v>
      </c>
      <c r="AK50" s="557">
        <v>0.18687630394729318</v>
      </c>
      <c r="AL50" s="10">
        <v>0</v>
      </c>
      <c r="AM50" s="10">
        <v>4615585023</v>
      </c>
      <c r="AN50" s="557">
        <v>9.5591652719095954</v>
      </c>
      <c r="AO50" s="10">
        <v>15708625468</v>
      </c>
      <c r="AP50" s="557">
        <v>32.53354586577187</v>
      </c>
      <c r="AQ50" s="10">
        <v>20324210491</v>
      </c>
      <c r="AR50" s="558">
        <v>42.092711137681462</v>
      </c>
      <c r="AS50" s="559">
        <v>26128500000</v>
      </c>
      <c r="AT50" s="557">
        <v>0.18952585056724167</v>
      </c>
      <c r="AU50" s="10">
        <v>1070778082</v>
      </c>
      <c r="AV50" s="557">
        <v>4.0981230533708404</v>
      </c>
      <c r="AW50" s="10">
        <v>15206681687</v>
      </c>
      <c r="AX50" s="557">
        <v>58.199596942036472</v>
      </c>
      <c r="AY50" s="10">
        <v>16277459769</v>
      </c>
      <c r="AZ50" s="558">
        <v>62.29771999540732</v>
      </c>
      <c r="BB50" s="561"/>
      <c r="BC50" s="561"/>
    </row>
    <row r="51" spans="1:55" x14ac:dyDescent="0.2">
      <c r="A51" s="4" t="s">
        <v>518</v>
      </c>
      <c r="B51" s="63">
        <v>9127006000</v>
      </c>
      <c r="C51" s="557">
        <v>0.25816460710345812</v>
      </c>
      <c r="D51" s="10">
        <v>1040667337</v>
      </c>
      <c r="E51" s="557">
        <v>11.4020669757421</v>
      </c>
      <c r="F51" s="10">
        <v>385181117</v>
      </c>
      <c r="G51" s="557">
        <v>4.2202351680277186</v>
      </c>
      <c r="H51" s="10">
        <v>1425848454</v>
      </c>
      <c r="I51" s="558">
        <v>15.62230214376982</v>
      </c>
      <c r="J51" s="559">
        <v>0</v>
      </c>
      <c r="K51" s="557">
        <v>0</v>
      </c>
      <c r="L51" s="10">
        <v>0</v>
      </c>
      <c r="M51" s="557">
        <v>0</v>
      </c>
      <c r="N51" s="10">
        <v>0</v>
      </c>
      <c r="O51" s="557">
        <v>0</v>
      </c>
      <c r="P51" s="10">
        <v>0</v>
      </c>
      <c r="Q51" s="558">
        <v>0</v>
      </c>
      <c r="R51" s="559">
        <v>0</v>
      </c>
      <c r="S51" s="557">
        <v>0</v>
      </c>
      <c r="T51" s="10">
        <v>0</v>
      </c>
      <c r="U51" s="557">
        <v>0</v>
      </c>
      <c r="V51" s="10">
        <v>0</v>
      </c>
      <c r="W51" s="557">
        <v>0</v>
      </c>
      <c r="X51" s="10">
        <v>0</v>
      </c>
      <c r="Y51" s="558">
        <v>0</v>
      </c>
      <c r="Z51" s="559">
        <v>129646690000</v>
      </c>
      <c r="AA51" s="557">
        <v>0.65909006583462926</v>
      </c>
      <c r="AB51" s="10">
        <v>7230321382</v>
      </c>
      <c r="AC51" s="557">
        <v>5.5769425212475534</v>
      </c>
      <c r="AD51" s="10">
        <v>28739958951</v>
      </c>
      <c r="AE51" s="557">
        <v>22.167907989783618</v>
      </c>
      <c r="AF51" s="10">
        <v>35970280333</v>
      </c>
      <c r="AG51" s="558">
        <v>27.744850511031171</v>
      </c>
      <c r="AH51" s="560">
        <v>0</v>
      </c>
      <c r="AI51" s="559">
        <v>137662006000</v>
      </c>
      <c r="AJ51" s="10">
        <v>138773696000</v>
      </c>
      <c r="AK51" s="557">
        <v>0.53709932434039165</v>
      </c>
      <c r="AL51" s="10">
        <v>0</v>
      </c>
      <c r="AM51" s="10">
        <v>8270988719</v>
      </c>
      <c r="AN51" s="557">
        <v>5.9600550806112418</v>
      </c>
      <c r="AO51" s="10">
        <v>29125140068</v>
      </c>
      <c r="AP51" s="557">
        <v>20.987507652747102</v>
      </c>
      <c r="AQ51" s="10">
        <v>37396128787</v>
      </c>
      <c r="AR51" s="558">
        <v>26.947562733358343</v>
      </c>
      <c r="AS51" s="559">
        <v>129646690000</v>
      </c>
      <c r="AT51" s="557">
        <v>0.94040603920919708</v>
      </c>
      <c r="AU51" s="10">
        <v>7230321382</v>
      </c>
      <c r="AV51" s="557">
        <v>5.5769425212475534</v>
      </c>
      <c r="AW51" s="10">
        <v>28739958951</v>
      </c>
      <c r="AX51" s="557">
        <v>22.167907989783618</v>
      </c>
      <c r="AY51" s="10">
        <v>35970280333</v>
      </c>
      <c r="AZ51" s="558">
        <v>27.744850511031171</v>
      </c>
      <c r="BB51" s="561"/>
      <c r="BC51" s="561"/>
    </row>
    <row r="52" spans="1:55" x14ac:dyDescent="0.2">
      <c r="A52" s="4" t="s">
        <v>55</v>
      </c>
      <c r="B52" s="63">
        <v>3761761000</v>
      </c>
      <c r="C52" s="557">
        <v>0.10640439488942065</v>
      </c>
      <c r="D52" s="10">
        <v>554816077</v>
      </c>
      <c r="E52" s="557">
        <v>14.74883909424336</v>
      </c>
      <c r="F52" s="10">
        <v>133056794</v>
      </c>
      <c r="G52" s="557">
        <v>3.5370879223852869</v>
      </c>
      <c r="H52" s="10">
        <v>687872871</v>
      </c>
      <c r="I52" s="558">
        <v>18.285927016628648</v>
      </c>
      <c r="J52" s="559">
        <v>0</v>
      </c>
      <c r="K52" s="557">
        <v>0</v>
      </c>
      <c r="L52" s="10">
        <v>0</v>
      </c>
      <c r="M52" s="557">
        <v>0</v>
      </c>
      <c r="N52" s="10">
        <v>0</v>
      </c>
      <c r="O52" s="557">
        <v>0</v>
      </c>
      <c r="P52" s="10">
        <v>0</v>
      </c>
      <c r="Q52" s="558">
        <v>0</v>
      </c>
      <c r="R52" s="559">
        <v>0</v>
      </c>
      <c r="S52" s="557">
        <v>0</v>
      </c>
      <c r="T52" s="10">
        <v>0</v>
      </c>
      <c r="U52" s="557">
        <v>0</v>
      </c>
      <c r="V52" s="10">
        <v>0</v>
      </c>
      <c r="W52" s="557">
        <v>0</v>
      </c>
      <c r="X52" s="10">
        <v>0</v>
      </c>
      <c r="Y52" s="558">
        <v>0</v>
      </c>
      <c r="Z52" s="559">
        <v>3544000000</v>
      </c>
      <c r="AA52" s="557">
        <v>1.8016774615055166E-2</v>
      </c>
      <c r="AB52" s="10">
        <v>310900927</v>
      </c>
      <c r="AC52" s="557">
        <v>8.7725995203160263</v>
      </c>
      <c r="AD52" s="10">
        <v>1123409008</v>
      </c>
      <c r="AE52" s="557">
        <v>31.698899774266366</v>
      </c>
      <c r="AF52" s="10">
        <v>1434309935</v>
      </c>
      <c r="AG52" s="558">
        <v>40.471499294582394</v>
      </c>
      <c r="AH52" s="560">
        <v>0</v>
      </c>
      <c r="AI52" s="559">
        <v>7305761000</v>
      </c>
      <c r="AJ52" s="10">
        <v>7305761000</v>
      </c>
      <c r="AK52" s="557">
        <v>2.827567046201886E-2</v>
      </c>
      <c r="AL52" s="10">
        <v>0</v>
      </c>
      <c r="AM52" s="10">
        <v>865717004</v>
      </c>
      <c r="AN52" s="557">
        <v>11.849785450139965</v>
      </c>
      <c r="AO52" s="10">
        <v>1256465802</v>
      </c>
      <c r="AP52" s="557">
        <v>17.198287789595089</v>
      </c>
      <c r="AQ52" s="10">
        <v>2122182806</v>
      </c>
      <c r="AR52" s="558">
        <v>29.04807323973505</v>
      </c>
      <c r="AS52" s="559">
        <v>3544000000</v>
      </c>
      <c r="AT52" s="557">
        <v>2.5706780504441681E-2</v>
      </c>
      <c r="AU52" s="10">
        <v>310900927</v>
      </c>
      <c r="AV52" s="557">
        <v>8.7725995203160263</v>
      </c>
      <c r="AW52" s="10">
        <v>1123409008</v>
      </c>
      <c r="AX52" s="557">
        <v>31.698899774266366</v>
      </c>
      <c r="AY52" s="10">
        <v>1434309935</v>
      </c>
      <c r="AZ52" s="558">
        <v>40.471499294582394</v>
      </c>
      <c r="BB52" s="561"/>
      <c r="BC52" s="561"/>
    </row>
    <row r="53" spans="1:55" x14ac:dyDescent="0.2">
      <c r="A53" s="4" t="s">
        <v>74</v>
      </c>
      <c r="B53" s="63">
        <v>7504000000</v>
      </c>
      <c r="C53" s="557">
        <v>0.21225659451789003</v>
      </c>
      <c r="D53" s="10">
        <v>1461320802</v>
      </c>
      <c r="E53" s="557">
        <v>19.473891284648186</v>
      </c>
      <c r="F53" s="10">
        <v>2015180470</v>
      </c>
      <c r="G53" s="557">
        <v>26.854750399786781</v>
      </c>
      <c r="H53" s="10">
        <v>3476501272</v>
      </c>
      <c r="I53" s="558">
        <v>46.32864168443497</v>
      </c>
      <c r="J53" s="559">
        <v>18090656000</v>
      </c>
      <c r="K53" s="557">
        <v>1.1641813864823563</v>
      </c>
      <c r="L53" s="10">
        <v>2840869373</v>
      </c>
      <c r="M53" s="557">
        <v>15.703517733132507</v>
      </c>
      <c r="N53" s="10">
        <v>5647681915</v>
      </c>
      <c r="O53" s="557">
        <v>31.218778992867918</v>
      </c>
      <c r="P53" s="10">
        <v>8488551288</v>
      </c>
      <c r="Q53" s="558">
        <v>46.922296726000425</v>
      </c>
      <c r="R53" s="559">
        <v>0</v>
      </c>
      <c r="S53" s="557">
        <v>0</v>
      </c>
      <c r="T53" s="10">
        <v>0</v>
      </c>
      <c r="U53" s="557">
        <v>0</v>
      </c>
      <c r="V53" s="10">
        <v>0</v>
      </c>
      <c r="W53" s="557">
        <v>0</v>
      </c>
      <c r="X53" s="10">
        <v>0</v>
      </c>
      <c r="Y53" s="558">
        <v>0</v>
      </c>
      <c r="Z53" s="559">
        <v>10196756000</v>
      </c>
      <c r="AA53" s="557">
        <v>5.1837656505844085E-2</v>
      </c>
      <c r="AB53" s="10">
        <v>828474000</v>
      </c>
      <c r="AC53" s="557">
        <v>8.1248781475206417</v>
      </c>
      <c r="AD53" s="10">
        <v>1145915709</v>
      </c>
      <c r="AE53" s="557">
        <v>11.238041873317357</v>
      </c>
      <c r="AF53" s="10">
        <v>1974389709</v>
      </c>
      <c r="AG53" s="558">
        <v>19.362920020838001</v>
      </c>
      <c r="AH53" s="560">
        <v>0</v>
      </c>
      <c r="AI53" s="559">
        <v>35791412000</v>
      </c>
      <c r="AJ53" s="10">
        <v>35791412000</v>
      </c>
      <c r="AK53" s="557">
        <v>0.13852440164444843</v>
      </c>
      <c r="AL53" s="10">
        <v>0</v>
      </c>
      <c r="AM53" s="10">
        <v>5130664175</v>
      </c>
      <c r="AN53" s="557">
        <v>14.334902951020764</v>
      </c>
      <c r="AO53" s="10">
        <v>8808778094</v>
      </c>
      <c r="AP53" s="557">
        <v>24.611429395409157</v>
      </c>
      <c r="AQ53" s="10">
        <v>13939442269</v>
      </c>
      <c r="AR53" s="558">
        <v>38.946332346429919</v>
      </c>
      <c r="AS53" s="559">
        <v>9231768891</v>
      </c>
      <c r="AT53" s="557">
        <v>6.696361640763826E-2</v>
      </c>
      <c r="AU53" s="10">
        <v>134794999</v>
      </c>
      <c r="AV53" s="557">
        <v>1.4601210297997265</v>
      </c>
      <c r="AW53" s="10">
        <v>874607601</v>
      </c>
      <c r="AX53" s="557">
        <v>9.4738896881685388</v>
      </c>
      <c r="AY53" s="10">
        <v>1009402600</v>
      </c>
      <c r="AZ53" s="558">
        <v>10.934010717968265</v>
      </c>
      <c r="BB53" s="561"/>
      <c r="BC53" s="561"/>
    </row>
    <row r="54" spans="1:55" s="534" customFormat="1" ht="15.75" x14ac:dyDescent="0.25">
      <c r="A54" s="106" t="s">
        <v>519</v>
      </c>
      <c r="B54" s="110">
        <v>39467761000</v>
      </c>
      <c r="C54" s="562">
        <v>1.116376938047174</v>
      </c>
      <c r="D54" s="108">
        <v>4155058720</v>
      </c>
      <c r="E54" s="562">
        <v>10.527728492122975</v>
      </c>
      <c r="F54" s="108">
        <v>4150735305</v>
      </c>
      <c r="G54" s="562">
        <v>10.516774197046546</v>
      </c>
      <c r="H54" s="108">
        <v>8305794025</v>
      </c>
      <c r="I54" s="563">
        <v>21.044502689169523</v>
      </c>
      <c r="J54" s="564">
        <v>0</v>
      </c>
      <c r="K54" s="562">
        <v>0</v>
      </c>
      <c r="L54" s="108">
        <v>0</v>
      </c>
      <c r="M54" s="562">
        <v>0</v>
      </c>
      <c r="N54" s="108">
        <v>0</v>
      </c>
      <c r="O54" s="562">
        <v>0</v>
      </c>
      <c r="P54" s="108">
        <v>0</v>
      </c>
      <c r="Q54" s="563">
        <v>0</v>
      </c>
      <c r="R54" s="564">
        <v>0</v>
      </c>
      <c r="S54" s="562">
        <v>0</v>
      </c>
      <c r="T54" s="108">
        <v>0</v>
      </c>
      <c r="U54" s="562">
        <v>0</v>
      </c>
      <c r="V54" s="108">
        <v>0</v>
      </c>
      <c r="W54" s="562">
        <v>0</v>
      </c>
      <c r="X54" s="108">
        <v>0</v>
      </c>
      <c r="Y54" s="563">
        <v>0</v>
      </c>
      <c r="Z54" s="564">
        <v>132265140000</v>
      </c>
      <c r="AA54" s="562">
        <v>0.67240158487830626</v>
      </c>
      <c r="AB54" s="108">
        <v>3355089326</v>
      </c>
      <c r="AC54" s="562">
        <v>2.5366391522361824</v>
      </c>
      <c r="AD54" s="108">
        <v>45897724978</v>
      </c>
      <c r="AE54" s="562">
        <v>34.701301475203515</v>
      </c>
      <c r="AF54" s="108">
        <v>49252814304</v>
      </c>
      <c r="AG54" s="563">
        <v>37.237940627439706</v>
      </c>
      <c r="AH54" s="565">
        <v>0</v>
      </c>
      <c r="AI54" s="564">
        <v>164937901000</v>
      </c>
      <c r="AJ54" s="108">
        <v>171732901000</v>
      </c>
      <c r="AK54" s="562">
        <v>0.66466216403226286</v>
      </c>
      <c r="AL54" s="108">
        <v>0</v>
      </c>
      <c r="AM54" s="108">
        <v>7510148046</v>
      </c>
      <c r="AN54" s="562">
        <v>4.373156222406096</v>
      </c>
      <c r="AO54" s="108">
        <v>50048460283</v>
      </c>
      <c r="AP54" s="562">
        <v>29.143198531887609</v>
      </c>
      <c r="AQ54" s="108">
        <v>57558608329</v>
      </c>
      <c r="AR54" s="563">
        <v>33.516354754293701</v>
      </c>
      <c r="AS54" s="564">
        <v>130098644241</v>
      </c>
      <c r="AT54" s="562">
        <v>0.94368433731061874</v>
      </c>
      <c r="AU54" s="108">
        <v>3350233437</v>
      </c>
      <c r="AV54" s="562">
        <v>2.5751486163021742</v>
      </c>
      <c r="AW54" s="108">
        <v>45886816051</v>
      </c>
      <c r="AX54" s="562">
        <v>35.270787269694679</v>
      </c>
      <c r="AY54" s="108">
        <v>49237049488</v>
      </c>
      <c r="AZ54" s="563">
        <v>37.845935885996859</v>
      </c>
      <c r="BB54" s="555"/>
      <c r="BC54" s="556"/>
    </row>
    <row r="55" spans="1:55" x14ac:dyDescent="0.2">
      <c r="A55" s="4" t="s">
        <v>520</v>
      </c>
      <c r="B55" s="63">
        <v>23006817000</v>
      </c>
      <c r="C55" s="557">
        <v>0.65076607504215067</v>
      </c>
      <c r="D55" s="10">
        <v>2689170768</v>
      </c>
      <c r="E55" s="557">
        <v>11.688582423200915</v>
      </c>
      <c r="F55" s="10">
        <v>4013142408</v>
      </c>
      <c r="G55" s="557">
        <v>17.443275217080227</v>
      </c>
      <c r="H55" s="10">
        <v>6702313176</v>
      </c>
      <c r="I55" s="558">
        <v>29.13185764028114</v>
      </c>
      <c r="J55" s="559">
        <v>0</v>
      </c>
      <c r="K55" s="557">
        <v>0</v>
      </c>
      <c r="L55" s="10">
        <v>0</v>
      </c>
      <c r="M55" s="557">
        <v>0</v>
      </c>
      <c r="N55" s="10">
        <v>0</v>
      </c>
      <c r="O55" s="557">
        <v>0</v>
      </c>
      <c r="P55" s="10">
        <v>0</v>
      </c>
      <c r="Q55" s="558">
        <v>0</v>
      </c>
      <c r="R55" s="559">
        <v>0</v>
      </c>
      <c r="S55" s="557">
        <v>0</v>
      </c>
      <c r="T55" s="10">
        <v>0</v>
      </c>
      <c r="U55" s="557">
        <v>0</v>
      </c>
      <c r="V55" s="10">
        <v>0</v>
      </c>
      <c r="W55" s="557">
        <v>0</v>
      </c>
      <c r="X55" s="10">
        <v>0</v>
      </c>
      <c r="Y55" s="558">
        <v>0</v>
      </c>
      <c r="Z55" s="559">
        <v>79239710000</v>
      </c>
      <c r="AA55" s="557">
        <v>0.40283408454636932</v>
      </c>
      <c r="AB55" s="10">
        <v>2377300715</v>
      </c>
      <c r="AC55" s="557">
        <v>3.0001380810202356</v>
      </c>
      <c r="AD55" s="10">
        <v>30797125754</v>
      </c>
      <c r="AE55" s="557">
        <v>38.865772923702018</v>
      </c>
      <c r="AF55" s="10">
        <v>33174426469</v>
      </c>
      <c r="AG55" s="558">
        <v>41.865911004722257</v>
      </c>
      <c r="AH55" s="560">
        <v>0</v>
      </c>
      <c r="AI55" s="559">
        <v>102246527000</v>
      </c>
      <c r="AJ55" s="10">
        <v>102246527000</v>
      </c>
      <c r="AK55" s="557">
        <v>0.39572730388222577</v>
      </c>
      <c r="AL55" s="10">
        <v>0</v>
      </c>
      <c r="AM55" s="10">
        <v>5066471483</v>
      </c>
      <c r="AN55" s="557">
        <v>4.9551526410280911</v>
      </c>
      <c r="AO55" s="10">
        <v>34810268162</v>
      </c>
      <c r="AP55" s="557">
        <v>34.045428420272891</v>
      </c>
      <c r="AQ55" s="10">
        <v>39876739645</v>
      </c>
      <c r="AR55" s="558">
        <v>39.000581061300984</v>
      </c>
      <c r="AS55" s="559">
        <v>78057000000</v>
      </c>
      <c r="AT55" s="557">
        <v>0.56619474205282294</v>
      </c>
      <c r="AU55" s="10">
        <v>2377300715</v>
      </c>
      <c r="AV55" s="557">
        <v>3.0455958017858742</v>
      </c>
      <c r="AW55" s="10">
        <v>30797125754</v>
      </c>
      <c r="AX55" s="557">
        <v>39.454662303188698</v>
      </c>
      <c r="AY55" s="10">
        <v>33174426469</v>
      </c>
      <c r="AZ55" s="558">
        <v>42.50025810497457</v>
      </c>
      <c r="BB55" s="561"/>
      <c r="BC55" s="561"/>
    </row>
    <row r="56" spans="1:55" x14ac:dyDescent="0.2">
      <c r="A56" s="4" t="s">
        <v>521</v>
      </c>
      <c r="B56" s="63">
        <v>10413986000</v>
      </c>
      <c r="C56" s="557">
        <v>0.29456785763819077</v>
      </c>
      <c r="D56" s="10">
        <v>682946835</v>
      </c>
      <c r="E56" s="557">
        <v>6.5579772721031118</v>
      </c>
      <c r="F56" s="10">
        <v>19824240</v>
      </c>
      <c r="G56" s="557">
        <v>0.19036169243937912</v>
      </c>
      <c r="H56" s="10">
        <v>702771075</v>
      </c>
      <c r="I56" s="558">
        <v>6.7483389645424916</v>
      </c>
      <c r="J56" s="559">
        <v>0</v>
      </c>
      <c r="K56" s="557">
        <v>0</v>
      </c>
      <c r="L56" s="10">
        <v>0</v>
      </c>
      <c r="M56" s="557">
        <v>0</v>
      </c>
      <c r="N56" s="10">
        <v>0</v>
      </c>
      <c r="O56" s="557">
        <v>0</v>
      </c>
      <c r="P56" s="10">
        <v>0</v>
      </c>
      <c r="Q56" s="558">
        <v>0</v>
      </c>
      <c r="R56" s="559">
        <v>0</v>
      </c>
      <c r="S56" s="557">
        <v>0</v>
      </c>
      <c r="T56" s="10">
        <v>0</v>
      </c>
      <c r="U56" s="557">
        <v>0</v>
      </c>
      <c r="V56" s="10">
        <v>0</v>
      </c>
      <c r="W56" s="557">
        <v>0</v>
      </c>
      <c r="X56" s="10">
        <v>0</v>
      </c>
      <c r="Y56" s="558">
        <v>0</v>
      </c>
      <c r="Z56" s="559">
        <v>18561716000</v>
      </c>
      <c r="AA56" s="557">
        <v>9.4362938386191669E-2</v>
      </c>
      <c r="AB56" s="10">
        <v>668457301</v>
      </c>
      <c r="AC56" s="557">
        <v>3.6012688751406388</v>
      </c>
      <c r="AD56" s="10">
        <v>2431030076</v>
      </c>
      <c r="AE56" s="557">
        <v>13.09701148320554</v>
      </c>
      <c r="AF56" s="10">
        <v>3099487377</v>
      </c>
      <c r="AG56" s="558">
        <v>16.698280358346178</v>
      </c>
      <c r="AH56" s="560">
        <v>0</v>
      </c>
      <c r="AI56" s="559">
        <v>22180702000</v>
      </c>
      <c r="AJ56" s="10">
        <v>28975702000</v>
      </c>
      <c r="AK56" s="557">
        <v>0.11214538788740293</v>
      </c>
      <c r="AL56" s="10">
        <v>0</v>
      </c>
      <c r="AM56" s="10">
        <v>1351404136</v>
      </c>
      <c r="AN56" s="557">
        <v>4.6639219853931406</v>
      </c>
      <c r="AO56" s="10">
        <v>2450854316</v>
      </c>
      <c r="AP56" s="557">
        <v>8.458308675316994</v>
      </c>
      <c r="AQ56" s="10">
        <v>3802258452</v>
      </c>
      <c r="AR56" s="558">
        <v>13.122230660710136</v>
      </c>
      <c r="AS56" s="559">
        <v>17615775000</v>
      </c>
      <c r="AT56" s="557">
        <v>0.12777789541214196</v>
      </c>
      <c r="AU56" s="10">
        <v>663601412</v>
      </c>
      <c r="AV56" s="557">
        <v>3.7670861032228213</v>
      </c>
      <c r="AW56" s="10">
        <v>2431030076</v>
      </c>
      <c r="AX56" s="557">
        <v>13.800301581962756</v>
      </c>
      <c r="AY56" s="10">
        <v>3094631488</v>
      </c>
      <c r="AZ56" s="558">
        <v>17.567387685185579</v>
      </c>
      <c r="BB56" s="561"/>
      <c r="BC56" s="561"/>
    </row>
    <row r="57" spans="1:55" x14ac:dyDescent="0.2">
      <c r="A57" s="103" t="s">
        <v>522</v>
      </c>
      <c r="B57" s="63">
        <v>6046958000</v>
      </c>
      <c r="C57" s="557">
        <v>0.17104300536683251</v>
      </c>
      <c r="D57" s="10">
        <v>782941117</v>
      </c>
      <c r="E57" s="557">
        <v>12.947685712386296</v>
      </c>
      <c r="F57" s="10">
        <v>117768657</v>
      </c>
      <c r="G57" s="557">
        <v>1.9475686287220781</v>
      </c>
      <c r="H57" s="10">
        <v>900709774</v>
      </c>
      <c r="I57" s="558">
        <v>14.895254341108371</v>
      </c>
      <c r="J57" s="559">
        <v>0</v>
      </c>
      <c r="K57" s="557">
        <v>0</v>
      </c>
      <c r="L57" s="10">
        <v>0</v>
      </c>
      <c r="M57" s="557">
        <v>0</v>
      </c>
      <c r="N57" s="10">
        <v>0</v>
      </c>
      <c r="O57" s="557">
        <v>0</v>
      </c>
      <c r="P57" s="10">
        <v>0</v>
      </c>
      <c r="Q57" s="558">
        <v>0</v>
      </c>
      <c r="R57" s="559">
        <v>0</v>
      </c>
      <c r="S57" s="557">
        <v>0</v>
      </c>
      <c r="T57" s="10">
        <v>0</v>
      </c>
      <c r="U57" s="557">
        <v>0</v>
      </c>
      <c r="V57" s="10">
        <v>0</v>
      </c>
      <c r="W57" s="557">
        <v>0</v>
      </c>
      <c r="X57" s="10">
        <v>0</v>
      </c>
      <c r="Y57" s="558">
        <v>0</v>
      </c>
      <c r="Z57" s="559">
        <v>34463714000</v>
      </c>
      <c r="AA57" s="557">
        <v>0.17520456194574527</v>
      </c>
      <c r="AB57" s="10">
        <v>309331310</v>
      </c>
      <c r="AC57" s="557">
        <v>0.8975565140773859</v>
      </c>
      <c r="AD57" s="10">
        <v>12669569148</v>
      </c>
      <c r="AE57" s="557">
        <v>36.762053991046933</v>
      </c>
      <c r="AF57" s="10">
        <v>12978900458</v>
      </c>
      <c r="AG57" s="558">
        <v>37.65961050512432</v>
      </c>
      <c r="AH57" s="560">
        <v>0</v>
      </c>
      <c r="AI57" s="559">
        <v>40510672000</v>
      </c>
      <c r="AJ57" s="10">
        <v>40510672000</v>
      </c>
      <c r="AK57" s="557">
        <v>0.15678947226263415</v>
      </c>
      <c r="AL57" s="10">
        <v>0</v>
      </c>
      <c r="AM57" s="10">
        <v>1092272427</v>
      </c>
      <c r="AN57" s="557">
        <v>2.6962584748038738</v>
      </c>
      <c r="AO57" s="10">
        <v>12787337805</v>
      </c>
      <c r="AP57" s="557">
        <v>31.565355926458093</v>
      </c>
      <c r="AQ57" s="10">
        <v>13879610232</v>
      </c>
      <c r="AR57" s="558">
        <v>34.261614401261973</v>
      </c>
      <c r="AS57" s="559">
        <v>34425869241</v>
      </c>
      <c r="AT57" s="557">
        <v>0.24971169984565389</v>
      </c>
      <c r="AU57" s="10">
        <v>309331310</v>
      </c>
      <c r="AV57" s="557">
        <v>0.89854320840676782</v>
      </c>
      <c r="AW57" s="10">
        <v>12658660221</v>
      </c>
      <c r="AX57" s="557">
        <v>36.770778777966136</v>
      </c>
      <c r="AY57" s="10">
        <v>12967991531</v>
      </c>
      <c r="AZ57" s="558">
        <v>37.669321986372907</v>
      </c>
      <c r="BB57" s="561"/>
      <c r="BC57" s="561"/>
    </row>
    <row r="58" spans="1:55" s="534" customFormat="1" ht="15.75" x14ac:dyDescent="0.25">
      <c r="A58" s="571" t="s">
        <v>523</v>
      </c>
      <c r="B58" s="110">
        <v>1195499634041</v>
      </c>
      <c r="C58" s="562">
        <v>33.815655792767387</v>
      </c>
      <c r="D58" s="108">
        <v>214578850448</v>
      </c>
      <c r="E58" s="562">
        <v>17.948884661945531</v>
      </c>
      <c r="F58" s="108">
        <v>171313434795</v>
      </c>
      <c r="G58" s="562">
        <v>14.32986091479847</v>
      </c>
      <c r="H58" s="108">
        <v>385892285243</v>
      </c>
      <c r="I58" s="563">
        <v>32.278745576744001</v>
      </c>
      <c r="J58" s="564">
        <v>488864666099</v>
      </c>
      <c r="K58" s="562">
        <v>31.459729530060599</v>
      </c>
      <c r="L58" s="108">
        <v>108063922994</v>
      </c>
      <c r="M58" s="562">
        <v>22.105079480650371</v>
      </c>
      <c r="N58" s="108">
        <v>238348431667</v>
      </c>
      <c r="O58" s="562">
        <v>48.755503965740097</v>
      </c>
      <c r="P58" s="108">
        <v>346412354661</v>
      </c>
      <c r="Q58" s="563">
        <v>70.86058344639045</v>
      </c>
      <c r="R58" s="564">
        <v>53482395000</v>
      </c>
      <c r="S58" s="562">
        <v>6.2986982590512222</v>
      </c>
      <c r="T58" s="108">
        <v>15995714127</v>
      </c>
      <c r="U58" s="562">
        <v>29.908372889807943</v>
      </c>
      <c r="V58" s="108">
        <v>28811745713</v>
      </c>
      <c r="W58" s="562">
        <v>53.871457538504032</v>
      </c>
      <c r="X58" s="108">
        <v>44807459840</v>
      </c>
      <c r="Y58" s="563">
        <v>83.779830428311968</v>
      </c>
      <c r="Z58" s="564">
        <v>1700989685578</v>
      </c>
      <c r="AA58" s="562">
        <v>8.6473893305847565</v>
      </c>
      <c r="AB58" s="108">
        <v>240496856605</v>
      </c>
      <c r="AC58" s="562">
        <v>14.138642852691882</v>
      </c>
      <c r="AD58" s="108">
        <v>634256764342</v>
      </c>
      <c r="AE58" s="562">
        <v>37.2875138350106</v>
      </c>
      <c r="AF58" s="108">
        <v>874753620947</v>
      </c>
      <c r="AG58" s="563">
        <v>51.426156687702473</v>
      </c>
      <c r="AH58" s="565">
        <v>145995300000</v>
      </c>
      <c r="AI58" s="564">
        <v>3576840999076</v>
      </c>
      <c r="AJ58" s="108">
        <v>3584831680718</v>
      </c>
      <c r="AK58" s="562">
        <v>13.874464175023981</v>
      </c>
      <c r="AL58" s="108">
        <v>0</v>
      </c>
      <c r="AM58" s="108">
        <v>579135344174</v>
      </c>
      <c r="AN58" s="562">
        <v>16.155161406574212</v>
      </c>
      <c r="AO58" s="108">
        <v>1072730376517</v>
      </c>
      <c r="AP58" s="562">
        <v>29.924149083120817</v>
      </c>
      <c r="AQ58" s="108">
        <v>1651865720691</v>
      </c>
      <c r="AR58" s="563">
        <v>46.079310489695033</v>
      </c>
      <c r="AS58" s="564">
        <v>1065391030282</v>
      </c>
      <c r="AT58" s="562">
        <v>7.7279270222517935</v>
      </c>
      <c r="AU58" s="108">
        <v>167815022420</v>
      </c>
      <c r="AV58" s="562">
        <v>15.751495709099483</v>
      </c>
      <c r="AW58" s="108">
        <v>344930354447</v>
      </c>
      <c r="AX58" s="562">
        <v>32.375939410312085</v>
      </c>
      <c r="AY58" s="108">
        <v>512745376867</v>
      </c>
      <c r="AZ58" s="563">
        <v>48.127435119411565</v>
      </c>
      <c r="BB58" s="555"/>
      <c r="BC58" s="556"/>
    </row>
    <row r="59" spans="1:55" x14ac:dyDescent="0.2">
      <c r="A59" s="4" t="s">
        <v>524</v>
      </c>
      <c r="B59" s="63">
        <v>13908918000</v>
      </c>
      <c r="C59" s="557">
        <v>0.39342478253046137</v>
      </c>
      <c r="D59" s="10">
        <v>2087837717</v>
      </c>
      <c r="E59" s="557">
        <v>15.010784570014721</v>
      </c>
      <c r="F59" s="10">
        <v>1790589133</v>
      </c>
      <c r="G59" s="557">
        <v>12.873676679954544</v>
      </c>
      <c r="H59" s="10">
        <v>3878426850</v>
      </c>
      <c r="I59" s="558">
        <v>27.884461249969267</v>
      </c>
      <c r="J59" s="559">
        <v>0</v>
      </c>
      <c r="K59" s="557">
        <v>0</v>
      </c>
      <c r="L59" s="10">
        <v>0</v>
      </c>
      <c r="M59" s="557">
        <v>0</v>
      </c>
      <c r="N59" s="10">
        <v>0</v>
      </c>
      <c r="O59" s="557">
        <v>0</v>
      </c>
      <c r="P59" s="10">
        <v>0</v>
      </c>
      <c r="Q59" s="558">
        <v>0</v>
      </c>
      <c r="R59" s="559">
        <v>0</v>
      </c>
      <c r="S59" s="557">
        <v>0</v>
      </c>
      <c r="T59" s="10">
        <v>0</v>
      </c>
      <c r="U59" s="557">
        <v>0</v>
      </c>
      <c r="V59" s="10">
        <v>0</v>
      </c>
      <c r="W59" s="557">
        <v>0</v>
      </c>
      <c r="X59" s="10">
        <v>0</v>
      </c>
      <c r="Y59" s="558">
        <v>0</v>
      </c>
      <c r="Z59" s="559">
        <v>186716692000</v>
      </c>
      <c r="AA59" s="557">
        <v>0.9492191186886777</v>
      </c>
      <c r="AB59" s="10">
        <v>4162122102</v>
      </c>
      <c r="AC59" s="557">
        <v>2.229110883134112</v>
      </c>
      <c r="AD59" s="10">
        <v>19032570831</v>
      </c>
      <c r="AE59" s="557">
        <v>10.193288359564553</v>
      </c>
      <c r="AF59" s="10">
        <v>23194692933</v>
      </c>
      <c r="AG59" s="558">
        <v>12.422399242698665</v>
      </c>
      <c r="AH59" s="560">
        <v>0</v>
      </c>
      <c r="AI59" s="559">
        <v>200625610000</v>
      </c>
      <c r="AJ59" s="10">
        <v>200625610000</v>
      </c>
      <c r="AK59" s="557">
        <v>0.77648634202535705</v>
      </c>
      <c r="AL59" s="10">
        <v>0</v>
      </c>
      <c r="AM59" s="10">
        <v>6249959819</v>
      </c>
      <c r="AN59" s="557">
        <v>3.1152352977269451</v>
      </c>
      <c r="AO59" s="10">
        <v>20823159964</v>
      </c>
      <c r="AP59" s="557">
        <v>10.379113595716918</v>
      </c>
      <c r="AQ59" s="10">
        <v>27073119783</v>
      </c>
      <c r="AR59" s="558">
        <v>13.494348893443863</v>
      </c>
      <c r="AS59" s="559">
        <v>169955000000</v>
      </c>
      <c r="AT59" s="557">
        <v>1.2327866480339689</v>
      </c>
      <c r="AU59" s="10">
        <v>3477140192</v>
      </c>
      <c r="AV59" s="557">
        <v>2.0459181500985557</v>
      </c>
      <c r="AW59" s="10">
        <v>19032570831</v>
      </c>
      <c r="AX59" s="557">
        <v>11.198594234356154</v>
      </c>
      <c r="AY59" s="10">
        <v>22509711023</v>
      </c>
      <c r="AZ59" s="558">
        <v>13.24451238445471</v>
      </c>
      <c r="BB59" s="561"/>
      <c r="BC59" s="561"/>
    </row>
    <row r="60" spans="1:55" x14ac:dyDescent="0.2">
      <c r="A60" s="4" t="s">
        <v>525</v>
      </c>
      <c r="B60" s="63">
        <v>9404972000</v>
      </c>
      <c r="C60" s="557">
        <v>0.26602709598295698</v>
      </c>
      <c r="D60" s="10">
        <v>1613186297</v>
      </c>
      <c r="E60" s="557">
        <v>17.152483781982554</v>
      </c>
      <c r="F60" s="10">
        <v>1165355689</v>
      </c>
      <c r="G60" s="557">
        <v>12.390846979661397</v>
      </c>
      <c r="H60" s="10">
        <v>2778541986</v>
      </c>
      <c r="I60" s="558">
        <v>29.543330761643951</v>
      </c>
      <c r="J60" s="559">
        <v>0</v>
      </c>
      <c r="K60" s="557">
        <v>0</v>
      </c>
      <c r="L60" s="10">
        <v>0</v>
      </c>
      <c r="M60" s="557">
        <v>0</v>
      </c>
      <c r="N60" s="10">
        <v>0</v>
      </c>
      <c r="O60" s="557">
        <v>0</v>
      </c>
      <c r="P60" s="10">
        <v>0</v>
      </c>
      <c r="Q60" s="558">
        <v>0</v>
      </c>
      <c r="R60" s="559">
        <v>0</v>
      </c>
      <c r="S60" s="557">
        <v>0</v>
      </c>
      <c r="T60" s="10">
        <v>0</v>
      </c>
      <c r="U60" s="557">
        <v>0</v>
      </c>
      <c r="V60" s="10">
        <v>0</v>
      </c>
      <c r="W60" s="557">
        <v>0</v>
      </c>
      <c r="X60" s="10">
        <v>0</v>
      </c>
      <c r="Y60" s="558">
        <v>0</v>
      </c>
      <c r="Z60" s="559">
        <v>112218151642</v>
      </c>
      <c r="AA60" s="557">
        <v>0.57048790797178228</v>
      </c>
      <c r="AB60" s="10">
        <v>5876135025</v>
      </c>
      <c r="AC60" s="557">
        <v>5.2363498587520247</v>
      </c>
      <c r="AD60" s="10">
        <v>6881804617</v>
      </c>
      <c r="AE60" s="557">
        <v>6.1325235858049369</v>
      </c>
      <c r="AF60" s="10">
        <v>12757939642</v>
      </c>
      <c r="AG60" s="558">
        <v>11.368873444556963</v>
      </c>
      <c r="AH60" s="560">
        <v>0</v>
      </c>
      <c r="AI60" s="559">
        <v>113632442000</v>
      </c>
      <c r="AJ60" s="10">
        <v>121623123642</v>
      </c>
      <c r="AK60" s="557">
        <v>0.4707210329851424</v>
      </c>
      <c r="AL60" s="10">
        <v>0</v>
      </c>
      <c r="AM60" s="10">
        <v>7489321322</v>
      </c>
      <c r="AN60" s="557">
        <v>6.1578103716896475</v>
      </c>
      <c r="AO60" s="10">
        <v>8047160306</v>
      </c>
      <c r="AP60" s="557">
        <v>6.6164723163063721</v>
      </c>
      <c r="AQ60" s="10">
        <v>15536481628</v>
      </c>
      <c r="AR60" s="558">
        <v>12.774282687996019</v>
      </c>
      <c r="AS60" s="559">
        <v>105309228642</v>
      </c>
      <c r="AT60" s="557">
        <v>0.76387167770653419</v>
      </c>
      <c r="AU60" s="10">
        <v>4363227307</v>
      </c>
      <c r="AV60" s="557">
        <v>4.1432525556073001</v>
      </c>
      <c r="AW60" s="10">
        <v>6881804617</v>
      </c>
      <c r="AX60" s="557">
        <v>6.5348542627681558</v>
      </c>
      <c r="AY60" s="10">
        <v>11245031924</v>
      </c>
      <c r="AZ60" s="558">
        <v>10.678106818375456</v>
      </c>
      <c r="BB60" s="561"/>
      <c r="BC60" s="561"/>
    </row>
    <row r="61" spans="1:55" x14ac:dyDescent="0.2">
      <c r="A61" s="4" t="s">
        <v>526</v>
      </c>
      <c r="B61" s="63">
        <v>198020233000</v>
      </c>
      <c r="C61" s="557">
        <v>5.6011594219375143</v>
      </c>
      <c r="D61" s="10">
        <v>13126207338</v>
      </c>
      <c r="E61" s="557">
        <v>6.6287202772860088</v>
      </c>
      <c r="F61" s="10">
        <v>627344163</v>
      </c>
      <c r="G61" s="557">
        <v>0.31680811273462139</v>
      </c>
      <c r="H61" s="10">
        <v>13753551501</v>
      </c>
      <c r="I61" s="558">
        <v>6.9455283900206304</v>
      </c>
      <c r="J61" s="559">
        <v>0</v>
      </c>
      <c r="K61" s="557">
        <v>0</v>
      </c>
      <c r="L61" s="10">
        <v>0</v>
      </c>
      <c r="M61" s="557">
        <v>0</v>
      </c>
      <c r="N61" s="10">
        <v>0</v>
      </c>
      <c r="O61" s="557">
        <v>0</v>
      </c>
      <c r="P61" s="10">
        <v>0</v>
      </c>
      <c r="Q61" s="558">
        <v>0</v>
      </c>
      <c r="R61" s="559">
        <v>0</v>
      </c>
      <c r="S61" s="557">
        <v>0</v>
      </c>
      <c r="T61" s="10">
        <v>0</v>
      </c>
      <c r="U61" s="557">
        <v>0</v>
      </c>
      <c r="V61" s="10">
        <v>0</v>
      </c>
      <c r="W61" s="557">
        <v>0</v>
      </c>
      <c r="X61" s="10">
        <v>0</v>
      </c>
      <c r="Y61" s="558">
        <v>0</v>
      </c>
      <c r="Z61" s="559">
        <v>199687660000</v>
      </c>
      <c r="AA61" s="557">
        <v>1.0151601477504986</v>
      </c>
      <c r="AB61" s="10">
        <v>120401874833</v>
      </c>
      <c r="AC61" s="557">
        <v>60.295100274598845</v>
      </c>
      <c r="AD61" s="10">
        <v>5164881308</v>
      </c>
      <c r="AE61" s="557">
        <v>2.5864799597531465</v>
      </c>
      <c r="AF61" s="10">
        <v>125566756141</v>
      </c>
      <c r="AG61" s="558">
        <v>62.881580234351986</v>
      </c>
      <c r="AH61" s="560">
        <v>0</v>
      </c>
      <c r="AI61" s="559">
        <v>397707893000</v>
      </c>
      <c r="AJ61" s="10">
        <v>397707893000</v>
      </c>
      <c r="AK61" s="557">
        <v>1.539258856484883</v>
      </c>
      <c r="AL61" s="10">
        <v>0</v>
      </c>
      <c r="AM61" s="10">
        <v>133528082171</v>
      </c>
      <c r="AN61" s="557">
        <v>33.574410898352475</v>
      </c>
      <c r="AO61" s="10">
        <v>5792225471</v>
      </c>
      <c r="AP61" s="557">
        <v>1.4564019404563338</v>
      </c>
      <c r="AQ61" s="10">
        <v>139320307642</v>
      </c>
      <c r="AR61" s="558">
        <v>35.030812838808814</v>
      </c>
      <c r="AS61" s="559">
        <v>198184941000</v>
      </c>
      <c r="AT61" s="557">
        <v>1.4375555241458027</v>
      </c>
      <c r="AU61" s="10">
        <v>120401874833</v>
      </c>
      <c r="AV61" s="557">
        <v>60.752282300298489</v>
      </c>
      <c r="AW61" s="10">
        <v>5164881308</v>
      </c>
      <c r="AX61" s="557">
        <v>2.6060917050201104</v>
      </c>
      <c r="AY61" s="10">
        <v>125566756141</v>
      </c>
      <c r="AZ61" s="558">
        <v>63.358374005318595</v>
      </c>
      <c r="BB61" s="561"/>
      <c r="BC61" s="561"/>
    </row>
    <row r="62" spans="1:55" x14ac:dyDescent="0.2">
      <c r="A62" s="4" t="s">
        <v>527</v>
      </c>
      <c r="B62" s="63">
        <v>938702829000</v>
      </c>
      <c r="C62" s="557">
        <v>26.551954390704857</v>
      </c>
      <c r="D62" s="10">
        <v>190231000946</v>
      </c>
      <c r="E62" s="557">
        <v>20.265306023276082</v>
      </c>
      <c r="F62" s="10">
        <v>161944293393</v>
      </c>
      <c r="G62" s="557">
        <v>17.25192344051197</v>
      </c>
      <c r="H62" s="10">
        <v>352175294339</v>
      </c>
      <c r="I62" s="558">
        <v>37.517229463788055</v>
      </c>
      <c r="J62" s="559">
        <v>349170822000</v>
      </c>
      <c r="K62" s="557">
        <v>22.47006253809392</v>
      </c>
      <c r="L62" s="10">
        <v>82318032071</v>
      </c>
      <c r="M62" s="557">
        <v>23.575289481375965</v>
      </c>
      <c r="N62" s="10">
        <v>212799140038</v>
      </c>
      <c r="O62" s="557">
        <v>60.944135829883287</v>
      </c>
      <c r="P62" s="10">
        <v>295117172109</v>
      </c>
      <c r="Q62" s="558">
        <v>84.519425311259255</v>
      </c>
      <c r="R62" s="559">
        <v>53482395000</v>
      </c>
      <c r="S62" s="557">
        <v>6.2986982590512222</v>
      </c>
      <c r="T62" s="10">
        <v>15995714127</v>
      </c>
      <c r="U62" s="557">
        <v>29.908372889807943</v>
      </c>
      <c r="V62" s="10">
        <v>28811745713</v>
      </c>
      <c r="W62" s="557">
        <v>53.871457538504032</v>
      </c>
      <c r="X62" s="10">
        <v>44807459840</v>
      </c>
      <c r="Y62" s="558">
        <v>83.779830428311968</v>
      </c>
      <c r="Z62" s="559">
        <v>910660494000</v>
      </c>
      <c r="AA62" s="557">
        <v>4.6295611939144461</v>
      </c>
      <c r="AB62" s="10">
        <v>65501125108</v>
      </c>
      <c r="AC62" s="557">
        <v>7.1927052441126325</v>
      </c>
      <c r="AD62" s="10">
        <v>427301867006</v>
      </c>
      <c r="AE62" s="557">
        <v>46.922192169456295</v>
      </c>
      <c r="AF62" s="10">
        <v>492802992114</v>
      </c>
      <c r="AG62" s="558">
        <v>54.114897413568933</v>
      </c>
      <c r="AH62" s="560">
        <v>145995300000</v>
      </c>
      <c r="AI62" s="559">
        <v>2398011840000</v>
      </c>
      <c r="AJ62" s="10">
        <v>2398011840000</v>
      </c>
      <c r="AK62" s="557">
        <v>9.2810855093479638</v>
      </c>
      <c r="AL62" s="10">
        <v>0</v>
      </c>
      <c r="AM62" s="10">
        <v>354045872252</v>
      </c>
      <c r="AN62" s="557">
        <v>14.764141959032195</v>
      </c>
      <c r="AO62" s="10">
        <v>830857046150</v>
      </c>
      <c r="AP62" s="557">
        <v>34.647745782189297</v>
      </c>
      <c r="AQ62" s="10">
        <v>1184902918402</v>
      </c>
      <c r="AR62" s="558">
        <v>49.411887741221491</v>
      </c>
      <c r="AS62" s="559">
        <v>316451802152</v>
      </c>
      <c r="AT62" s="557">
        <v>2.2954167658455047</v>
      </c>
      <c r="AU62" s="10">
        <v>1713093187</v>
      </c>
      <c r="AV62" s="557">
        <v>0.54134410843934999</v>
      </c>
      <c r="AW62" s="10">
        <v>147313322179</v>
      </c>
      <c r="AX62" s="557">
        <v>46.551582635083747</v>
      </c>
      <c r="AY62" s="10">
        <v>149026415366</v>
      </c>
      <c r="AZ62" s="558">
        <v>47.092926743523094</v>
      </c>
      <c r="BB62" s="561"/>
      <c r="BC62" s="561"/>
    </row>
    <row r="63" spans="1:55" x14ac:dyDescent="0.2">
      <c r="A63" s="4" t="s">
        <v>528</v>
      </c>
      <c r="B63" s="63">
        <v>13764983120</v>
      </c>
      <c r="C63" s="557">
        <v>0.38935347023553318</v>
      </c>
      <c r="D63" s="10">
        <v>4523714625</v>
      </c>
      <c r="E63" s="557">
        <v>32.863931510582198</v>
      </c>
      <c r="F63" s="10">
        <v>2111763674</v>
      </c>
      <c r="G63" s="557">
        <v>15.341563847845824</v>
      </c>
      <c r="H63" s="10">
        <v>6635478299</v>
      </c>
      <c r="I63" s="558">
        <v>48.205495358428017</v>
      </c>
      <c r="J63" s="559">
        <v>139693844099</v>
      </c>
      <c r="K63" s="557">
        <v>8.9896669919666792</v>
      </c>
      <c r="L63" s="10">
        <v>25745890923</v>
      </c>
      <c r="M63" s="557">
        <v>18.430225819223701</v>
      </c>
      <c r="N63" s="10">
        <v>25549291629</v>
      </c>
      <c r="O63" s="557">
        <v>18.289489987041524</v>
      </c>
      <c r="P63" s="10">
        <v>51295182552</v>
      </c>
      <c r="Q63" s="558">
        <v>36.719715806265221</v>
      </c>
      <c r="R63" s="559">
        <v>0</v>
      </c>
      <c r="S63" s="557">
        <v>0</v>
      </c>
      <c r="T63" s="10">
        <v>0</v>
      </c>
      <c r="U63" s="557">
        <v>0</v>
      </c>
      <c r="V63" s="10">
        <v>0</v>
      </c>
      <c r="W63" s="557">
        <v>0</v>
      </c>
      <c r="X63" s="10">
        <v>0</v>
      </c>
      <c r="Y63" s="558">
        <v>0</v>
      </c>
      <c r="Z63" s="559">
        <v>0</v>
      </c>
      <c r="AA63" s="557">
        <v>0</v>
      </c>
      <c r="AB63" s="10">
        <v>0</v>
      </c>
      <c r="AC63" s="557">
        <v>0</v>
      </c>
      <c r="AD63" s="10">
        <v>0</v>
      </c>
      <c r="AE63" s="557">
        <v>0</v>
      </c>
      <c r="AF63" s="10">
        <v>0</v>
      </c>
      <c r="AG63" s="558">
        <v>0</v>
      </c>
      <c r="AH63" s="560">
        <v>0</v>
      </c>
      <c r="AI63" s="559">
        <v>153458827219</v>
      </c>
      <c r="AJ63" s="10">
        <v>153458827219</v>
      </c>
      <c r="AK63" s="557">
        <v>0.59393555687522959</v>
      </c>
      <c r="AL63" s="10">
        <v>0</v>
      </c>
      <c r="AM63" s="10">
        <v>30269605548</v>
      </c>
      <c r="AN63" s="557">
        <v>19.724903478378902</v>
      </c>
      <c r="AO63" s="10">
        <v>27661055303</v>
      </c>
      <c r="AP63" s="557">
        <v>18.025066269746155</v>
      </c>
      <c r="AQ63" s="10">
        <v>57930660851</v>
      </c>
      <c r="AR63" s="558">
        <v>37.749969748125054</v>
      </c>
      <c r="AS63" s="559">
        <v>0</v>
      </c>
      <c r="AT63" s="557">
        <v>0</v>
      </c>
      <c r="AU63" s="10">
        <v>0</v>
      </c>
      <c r="AV63" s="557">
        <v>0</v>
      </c>
      <c r="AW63" s="10">
        <v>0</v>
      </c>
      <c r="AX63" s="557">
        <v>0</v>
      </c>
      <c r="AY63" s="10">
        <v>0</v>
      </c>
      <c r="AZ63" s="558">
        <v>0</v>
      </c>
      <c r="BB63" s="561"/>
      <c r="BC63" s="561"/>
    </row>
    <row r="64" spans="1:55" x14ac:dyDescent="0.2">
      <c r="A64" s="4" t="s">
        <v>76</v>
      </c>
      <c r="B64" s="63">
        <v>10424196483</v>
      </c>
      <c r="C64" s="557">
        <v>0.29485666925199178</v>
      </c>
      <c r="D64" s="10">
        <v>1423457323</v>
      </c>
      <c r="E64" s="557">
        <v>13.655319384294074</v>
      </c>
      <c r="F64" s="10">
        <v>1941054382</v>
      </c>
      <c r="G64" s="557">
        <v>18.620661891451419</v>
      </c>
      <c r="H64" s="10">
        <v>3364511705</v>
      </c>
      <c r="I64" s="558">
        <v>32.275981275745494</v>
      </c>
      <c r="J64" s="559">
        <v>0</v>
      </c>
      <c r="K64" s="557">
        <v>0</v>
      </c>
      <c r="L64" s="10">
        <v>0</v>
      </c>
      <c r="M64" s="557">
        <v>0</v>
      </c>
      <c r="N64" s="10">
        <v>0</v>
      </c>
      <c r="O64" s="557">
        <v>0</v>
      </c>
      <c r="P64" s="10">
        <v>0</v>
      </c>
      <c r="Q64" s="558">
        <v>0</v>
      </c>
      <c r="R64" s="559">
        <v>0</v>
      </c>
      <c r="S64" s="557">
        <v>0</v>
      </c>
      <c r="T64" s="10">
        <v>0</v>
      </c>
      <c r="U64" s="557">
        <v>0</v>
      </c>
      <c r="V64" s="10">
        <v>0</v>
      </c>
      <c r="W64" s="557">
        <v>0</v>
      </c>
      <c r="X64" s="10">
        <v>0</v>
      </c>
      <c r="Y64" s="558">
        <v>0</v>
      </c>
      <c r="Z64" s="559">
        <v>97447645870</v>
      </c>
      <c r="AA64" s="557">
        <v>0.4953984967289789</v>
      </c>
      <c r="AB64" s="10">
        <v>24500716857</v>
      </c>
      <c r="AC64" s="557">
        <v>25.142440987938457</v>
      </c>
      <c r="AD64" s="10">
        <v>6438832706</v>
      </c>
      <c r="AE64" s="557">
        <v>6.6074789683372366</v>
      </c>
      <c r="AF64" s="10">
        <v>30939549563</v>
      </c>
      <c r="AG64" s="558">
        <v>31.749919956275697</v>
      </c>
      <c r="AH64" s="560">
        <v>0</v>
      </c>
      <c r="AI64" s="559">
        <v>107871842353</v>
      </c>
      <c r="AJ64" s="10">
        <v>107871842353</v>
      </c>
      <c r="AK64" s="557">
        <v>0.41749910331097295</v>
      </c>
      <c r="AL64" s="10">
        <v>0</v>
      </c>
      <c r="AM64" s="10">
        <v>25924174180</v>
      </c>
      <c r="AN64" s="557">
        <v>24.032382885577952</v>
      </c>
      <c r="AO64" s="10">
        <v>8379887088</v>
      </c>
      <c r="AP64" s="557">
        <v>7.7683730111678662</v>
      </c>
      <c r="AQ64" s="10">
        <v>34304061268</v>
      </c>
      <c r="AR64" s="558">
        <v>31.800755896745819</v>
      </c>
      <c r="AS64" s="559">
        <v>87067144677</v>
      </c>
      <c r="AT64" s="557">
        <v>0.63155078367948836</v>
      </c>
      <c r="AU64" s="10">
        <v>18832442767</v>
      </c>
      <c r="AV64" s="557">
        <v>21.629792543288552</v>
      </c>
      <c r="AW64" s="10">
        <v>1909457347</v>
      </c>
      <c r="AX64" s="557">
        <v>2.1930859844820545</v>
      </c>
      <c r="AY64" s="10">
        <v>20741900114</v>
      </c>
      <c r="AZ64" s="558">
        <v>23.822878527770605</v>
      </c>
      <c r="BB64" s="561"/>
      <c r="BC64" s="561"/>
    </row>
    <row r="65" spans="1:55" x14ac:dyDescent="0.2">
      <c r="A65" s="103" t="s">
        <v>75</v>
      </c>
      <c r="B65" s="63">
        <v>11273502438</v>
      </c>
      <c r="C65" s="557">
        <v>0.31887996212406861</v>
      </c>
      <c r="D65" s="10">
        <v>1573446202</v>
      </c>
      <c r="E65" s="557">
        <v>13.957030751120683</v>
      </c>
      <c r="F65" s="10">
        <v>1733034361</v>
      </c>
      <c r="G65" s="557">
        <v>15.372634818070368</v>
      </c>
      <c r="H65" s="10">
        <v>3306480563</v>
      </c>
      <c r="I65" s="558">
        <v>29.329665569191054</v>
      </c>
      <c r="J65" s="559">
        <v>0</v>
      </c>
      <c r="K65" s="557">
        <v>0</v>
      </c>
      <c r="L65" s="10">
        <v>0</v>
      </c>
      <c r="M65" s="557">
        <v>0</v>
      </c>
      <c r="N65" s="10">
        <v>0</v>
      </c>
      <c r="O65" s="557">
        <v>0</v>
      </c>
      <c r="P65" s="10">
        <v>0</v>
      </c>
      <c r="Q65" s="558">
        <v>0</v>
      </c>
      <c r="R65" s="559">
        <v>0</v>
      </c>
      <c r="S65" s="557">
        <v>0</v>
      </c>
      <c r="T65" s="10">
        <v>0</v>
      </c>
      <c r="U65" s="557">
        <v>0</v>
      </c>
      <c r="V65" s="10">
        <v>0</v>
      </c>
      <c r="W65" s="557">
        <v>0</v>
      </c>
      <c r="X65" s="10">
        <v>0</v>
      </c>
      <c r="Y65" s="558">
        <v>0</v>
      </c>
      <c r="Z65" s="559">
        <v>194259042066</v>
      </c>
      <c r="AA65" s="557">
        <v>0.98756246553037308</v>
      </c>
      <c r="AB65" s="10">
        <v>20054882680</v>
      </c>
      <c r="AC65" s="557">
        <v>10.323783370241424</v>
      </c>
      <c r="AD65" s="10">
        <v>169436807874</v>
      </c>
      <c r="AE65" s="557">
        <v>87.222095853038041</v>
      </c>
      <c r="AF65" s="10">
        <v>189491690554</v>
      </c>
      <c r="AG65" s="558">
        <v>97.545879223279456</v>
      </c>
      <c r="AH65" s="560">
        <v>0</v>
      </c>
      <c r="AI65" s="559">
        <v>205532544504</v>
      </c>
      <c r="AJ65" s="10">
        <v>205532544504</v>
      </c>
      <c r="AK65" s="557">
        <v>0.7954777739944312</v>
      </c>
      <c r="AL65" s="10">
        <v>0</v>
      </c>
      <c r="AM65" s="10">
        <v>21628328882</v>
      </c>
      <c r="AN65" s="557">
        <v>10.523067738101728</v>
      </c>
      <c r="AO65" s="10">
        <v>171169842235</v>
      </c>
      <c r="AP65" s="557">
        <v>83.281138103006725</v>
      </c>
      <c r="AQ65" s="10">
        <v>192798171117</v>
      </c>
      <c r="AR65" s="558">
        <v>93.804205841108455</v>
      </c>
      <c r="AS65" s="559">
        <v>188422913811</v>
      </c>
      <c r="AT65" s="557">
        <v>1.3667456228404939</v>
      </c>
      <c r="AU65" s="10">
        <v>19027244134</v>
      </c>
      <c r="AV65" s="557">
        <v>10.098158312680336</v>
      </c>
      <c r="AW65" s="10">
        <v>164628318165</v>
      </c>
      <c r="AX65" s="557">
        <v>87.371708055705227</v>
      </c>
      <c r="AY65" s="10">
        <v>183655562299</v>
      </c>
      <c r="AZ65" s="558">
        <v>97.469866368385567</v>
      </c>
      <c r="BB65" s="561"/>
      <c r="BC65" s="561"/>
    </row>
    <row r="66" spans="1:55" s="534" customFormat="1" ht="15.75" x14ac:dyDescent="0.25">
      <c r="A66" s="571" t="s">
        <v>529</v>
      </c>
      <c r="B66" s="110">
        <v>11397644000</v>
      </c>
      <c r="C66" s="562">
        <v>0.32239140471312128</v>
      </c>
      <c r="D66" s="108">
        <v>1606298301</v>
      </c>
      <c r="E66" s="562">
        <v>14.09324857839041</v>
      </c>
      <c r="F66" s="108">
        <v>317923126</v>
      </c>
      <c r="G66" s="562">
        <v>2.7893758218803817</v>
      </c>
      <c r="H66" s="108">
        <v>1924221427</v>
      </c>
      <c r="I66" s="563">
        <v>16.882624400270792</v>
      </c>
      <c r="J66" s="564">
        <v>0</v>
      </c>
      <c r="K66" s="562">
        <v>0</v>
      </c>
      <c r="L66" s="108">
        <v>0</v>
      </c>
      <c r="M66" s="562">
        <v>0</v>
      </c>
      <c r="N66" s="108">
        <v>0</v>
      </c>
      <c r="O66" s="562">
        <v>0</v>
      </c>
      <c r="P66" s="108">
        <v>0</v>
      </c>
      <c r="Q66" s="563">
        <v>0</v>
      </c>
      <c r="R66" s="564">
        <v>0</v>
      </c>
      <c r="S66" s="562">
        <v>0</v>
      </c>
      <c r="T66" s="108">
        <v>0</v>
      </c>
      <c r="U66" s="562">
        <v>0</v>
      </c>
      <c r="V66" s="108">
        <v>0</v>
      </c>
      <c r="W66" s="562">
        <v>0</v>
      </c>
      <c r="X66" s="108">
        <v>0</v>
      </c>
      <c r="Y66" s="563">
        <v>0</v>
      </c>
      <c r="Z66" s="564">
        <v>25769200000</v>
      </c>
      <c r="AA66" s="562">
        <v>0.13100391320831814</v>
      </c>
      <c r="AB66" s="108">
        <v>244704929</v>
      </c>
      <c r="AC66" s="562">
        <v>0.94960235086847866</v>
      </c>
      <c r="AD66" s="108">
        <v>5969788581</v>
      </c>
      <c r="AE66" s="562">
        <v>23.166371408503174</v>
      </c>
      <c r="AF66" s="108">
        <v>6214493510</v>
      </c>
      <c r="AG66" s="563">
        <v>24.115973759371652</v>
      </c>
      <c r="AH66" s="565">
        <v>0</v>
      </c>
      <c r="AI66" s="564">
        <v>37166844000</v>
      </c>
      <c r="AJ66" s="108">
        <v>37166844000</v>
      </c>
      <c r="AK66" s="562">
        <v>0.14384777069182292</v>
      </c>
      <c r="AL66" s="108">
        <v>0</v>
      </c>
      <c r="AM66" s="108">
        <v>1851003230</v>
      </c>
      <c r="AN66" s="562">
        <v>4.980253986590844</v>
      </c>
      <c r="AO66" s="108">
        <v>6287711707</v>
      </c>
      <c r="AP66" s="562">
        <v>16.91752925537611</v>
      </c>
      <c r="AQ66" s="108">
        <v>8138714937</v>
      </c>
      <c r="AR66" s="563">
        <v>21.897783241966952</v>
      </c>
      <c r="AS66" s="564">
        <v>25769200000</v>
      </c>
      <c r="AT66" s="562">
        <v>0.1869196298462355</v>
      </c>
      <c r="AU66" s="108">
        <v>244704929</v>
      </c>
      <c r="AV66" s="562">
        <v>0.94960235086847866</v>
      </c>
      <c r="AW66" s="108">
        <v>5969788581</v>
      </c>
      <c r="AX66" s="562">
        <v>23.166371408503174</v>
      </c>
      <c r="AY66" s="108">
        <v>6214493510</v>
      </c>
      <c r="AZ66" s="563">
        <v>24.115973759371652</v>
      </c>
      <c r="BB66" s="555"/>
      <c r="BC66" s="556"/>
    </row>
    <row r="67" spans="1:55" x14ac:dyDescent="0.2">
      <c r="A67" s="103" t="s">
        <v>530</v>
      </c>
      <c r="B67" s="63">
        <v>11397644000</v>
      </c>
      <c r="C67" s="557">
        <v>0.32239140471312128</v>
      </c>
      <c r="D67" s="10">
        <v>1606298301</v>
      </c>
      <c r="E67" s="557">
        <v>14.09324857839041</v>
      </c>
      <c r="F67" s="10">
        <v>317923126</v>
      </c>
      <c r="G67" s="557">
        <v>2.7893758218803817</v>
      </c>
      <c r="H67" s="10">
        <v>1924221427</v>
      </c>
      <c r="I67" s="558">
        <v>16.882624400270792</v>
      </c>
      <c r="J67" s="559">
        <v>0</v>
      </c>
      <c r="K67" s="557">
        <v>0</v>
      </c>
      <c r="L67" s="10">
        <v>0</v>
      </c>
      <c r="M67" s="557">
        <v>0</v>
      </c>
      <c r="N67" s="10">
        <v>0</v>
      </c>
      <c r="O67" s="557">
        <v>0</v>
      </c>
      <c r="P67" s="10">
        <v>0</v>
      </c>
      <c r="Q67" s="558">
        <v>0</v>
      </c>
      <c r="R67" s="559">
        <v>0</v>
      </c>
      <c r="S67" s="557">
        <v>0</v>
      </c>
      <c r="T67" s="10">
        <v>0</v>
      </c>
      <c r="U67" s="557">
        <v>0</v>
      </c>
      <c r="V67" s="10">
        <v>0</v>
      </c>
      <c r="W67" s="557">
        <v>0</v>
      </c>
      <c r="X67" s="10">
        <v>0</v>
      </c>
      <c r="Y67" s="558">
        <v>0</v>
      </c>
      <c r="Z67" s="559">
        <v>25769200000</v>
      </c>
      <c r="AA67" s="557">
        <v>0.13100391320831814</v>
      </c>
      <c r="AB67" s="10">
        <v>244704929</v>
      </c>
      <c r="AC67" s="557">
        <v>0.94960235086847866</v>
      </c>
      <c r="AD67" s="10">
        <v>5969788581</v>
      </c>
      <c r="AE67" s="557">
        <v>23.166371408503174</v>
      </c>
      <c r="AF67" s="10">
        <v>6214493510</v>
      </c>
      <c r="AG67" s="558">
        <v>24.115973759371652</v>
      </c>
      <c r="AH67" s="560">
        <v>0</v>
      </c>
      <c r="AI67" s="559">
        <v>37166844000</v>
      </c>
      <c r="AJ67" s="10">
        <v>37166844000</v>
      </c>
      <c r="AK67" s="557">
        <v>0.14384777069182292</v>
      </c>
      <c r="AL67" s="10">
        <v>0</v>
      </c>
      <c r="AM67" s="10">
        <v>1851003230</v>
      </c>
      <c r="AN67" s="557">
        <v>4.980253986590844</v>
      </c>
      <c r="AO67" s="10">
        <v>6287711707</v>
      </c>
      <c r="AP67" s="557">
        <v>16.91752925537611</v>
      </c>
      <c r="AQ67" s="10">
        <v>8138714937</v>
      </c>
      <c r="AR67" s="558">
        <v>21.897783241966952</v>
      </c>
      <c r="AS67" s="559">
        <v>25769200000</v>
      </c>
      <c r="AT67" s="557">
        <v>0.1869196298462355</v>
      </c>
      <c r="AU67" s="10">
        <v>244704929</v>
      </c>
      <c r="AV67" s="557">
        <v>0.94960235086847866</v>
      </c>
      <c r="AW67" s="10">
        <v>5969788581</v>
      </c>
      <c r="AX67" s="557">
        <v>23.166371408503174</v>
      </c>
      <c r="AY67" s="10">
        <v>6214493510</v>
      </c>
      <c r="AZ67" s="558">
        <v>24.115973759371652</v>
      </c>
      <c r="BB67" s="561"/>
      <c r="BC67" s="561"/>
    </row>
    <row r="68" spans="1:55" s="534" customFormat="1" ht="15.75" x14ac:dyDescent="0.25">
      <c r="A68" s="571" t="s">
        <v>531</v>
      </c>
      <c r="B68" s="110">
        <v>275978590000</v>
      </c>
      <c r="C68" s="562">
        <v>7.8062734106142093</v>
      </c>
      <c r="D68" s="108">
        <v>50605963827</v>
      </c>
      <c r="E68" s="562">
        <v>18.336916580014414</v>
      </c>
      <c r="F68" s="108">
        <v>17044843405</v>
      </c>
      <c r="G68" s="562">
        <v>6.1761469993016487</v>
      </c>
      <c r="H68" s="108">
        <v>67650807232</v>
      </c>
      <c r="I68" s="563">
        <v>24.513063579316064</v>
      </c>
      <c r="J68" s="564">
        <v>0</v>
      </c>
      <c r="K68" s="562">
        <v>0</v>
      </c>
      <c r="L68" s="108">
        <v>0</v>
      </c>
      <c r="M68" s="562">
        <v>0</v>
      </c>
      <c r="N68" s="108">
        <v>0</v>
      </c>
      <c r="O68" s="562">
        <v>0</v>
      </c>
      <c r="P68" s="108">
        <v>0</v>
      </c>
      <c r="Q68" s="563">
        <v>0</v>
      </c>
      <c r="R68" s="564">
        <v>0</v>
      </c>
      <c r="S68" s="562">
        <v>0</v>
      </c>
      <c r="T68" s="108">
        <v>0</v>
      </c>
      <c r="U68" s="562">
        <v>0</v>
      </c>
      <c r="V68" s="108">
        <v>0</v>
      </c>
      <c r="W68" s="562">
        <v>0</v>
      </c>
      <c r="X68" s="108">
        <v>0</v>
      </c>
      <c r="Y68" s="563">
        <v>0</v>
      </c>
      <c r="Z68" s="564">
        <v>14313719000</v>
      </c>
      <c r="AA68" s="562">
        <v>7.2767226051420081E-2</v>
      </c>
      <c r="AB68" s="108">
        <v>685392408</v>
      </c>
      <c r="AC68" s="562">
        <v>4.7883600900646437</v>
      </c>
      <c r="AD68" s="108">
        <v>3453025910</v>
      </c>
      <c r="AE68" s="562">
        <v>24.123890583572305</v>
      </c>
      <c r="AF68" s="108">
        <v>4138418318</v>
      </c>
      <c r="AG68" s="563">
        <v>28.912250673636947</v>
      </c>
      <c r="AH68" s="565">
        <v>0</v>
      </c>
      <c r="AI68" s="564">
        <v>290292309000</v>
      </c>
      <c r="AJ68" s="108">
        <v>290292309000</v>
      </c>
      <c r="AK68" s="562">
        <v>1.1235256213476668</v>
      </c>
      <c r="AL68" s="108">
        <v>0</v>
      </c>
      <c r="AM68" s="108">
        <v>51291356235</v>
      </c>
      <c r="AN68" s="562">
        <v>17.668865018053236</v>
      </c>
      <c r="AO68" s="108">
        <v>20497869315</v>
      </c>
      <c r="AP68" s="562">
        <v>7.0611134637397504</v>
      </c>
      <c r="AQ68" s="108">
        <v>71789225550</v>
      </c>
      <c r="AR68" s="563">
        <v>24.729978481792987</v>
      </c>
      <c r="AS68" s="564">
        <v>14313719000</v>
      </c>
      <c r="AT68" s="562">
        <v>0.10382608141514009</v>
      </c>
      <c r="AU68" s="108">
        <v>685392408</v>
      </c>
      <c r="AV68" s="562">
        <v>4.7883600900646437</v>
      </c>
      <c r="AW68" s="108">
        <v>3453025910</v>
      </c>
      <c r="AX68" s="562">
        <v>24.123890583572305</v>
      </c>
      <c r="AY68" s="108">
        <v>4138418318</v>
      </c>
      <c r="AZ68" s="563">
        <v>28.912250673636947</v>
      </c>
      <c r="BB68" s="555"/>
      <c r="BC68" s="556"/>
    </row>
    <row r="69" spans="1:55" x14ac:dyDescent="0.2">
      <c r="A69" s="4" t="s">
        <v>21</v>
      </c>
      <c r="B69" s="63">
        <v>55158327000</v>
      </c>
      <c r="C69" s="557">
        <v>1.5601970480176153</v>
      </c>
      <c r="D69" s="10">
        <v>11883921492</v>
      </c>
      <c r="E69" s="557">
        <v>21.545108668723763</v>
      </c>
      <c r="F69" s="10">
        <v>0</v>
      </c>
      <c r="G69" s="557">
        <v>0</v>
      </c>
      <c r="H69" s="10">
        <v>11883921492</v>
      </c>
      <c r="I69" s="558">
        <v>21.545108668723763</v>
      </c>
      <c r="J69" s="559">
        <v>0</v>
      </c>
      <c r="K69" s="557">
        <v>0</v>
      </c>
      <c r="L69" s="10">
        <v>0</v>
      </c>
      <c r="M69" s="557">
        <v>0</v>
      </c>
      <c r="N69" s="10">
        <v>0</v>
      </c>
      <c r="O69" s="557">
        <v>0</v>
      </c>
      <c r="P69" s="10">
        <v>0</v>
      </c>
      <c r="Q69" s="558">
        <v>0</v>
      </c>
      <c r="R69" s="559">
        <v>0</v>
      </c>
      <c r="S69" s="557">
        <v>0</v>
      </c>
      <c r="T69" s="10">
        <v>0</v>
      </c>
      <c r="U69" s="557">
        <v>0</v>
      </c>
      <c r="V69" s="10">
        <v>0</v>
      </c>
      <c r="W69" s="557">
        <v>0</v>
      </c>
      <c r="X69" s="10">
        <v>0</v>
      </c>
      <c r="Y69" s="558">
        <v>0</v>
      </c>
      <c r="Z69" s="559">
        <v>0</v>
      </c>
      <c r="AA69" s="557">
        <v>0</v>
      </c>
      <c r="AB69" s="10">
        <v>0</v>
      </c>
      <c r="AC69" s="557">
        <v>0</v>
      </c>
      <c r="AD69" s="10">
        <v>0</v>
      </c>
      <c r="AE69" s="557">
        <v>0</v>
      </c>
      <c r="AF69" s="10">
        <v>0</v>
      </c>
      <c r="AG69" s="558">
        <v>0</v>
      </c>
      <c r="AH69" s="560">
        <v>0</v>
      </c>
      <c r="AI69" s="559">
        <v>55158327000</v>
      </c>
      <c r="AJ69" s="10">
        <v>55158327000</v>
      </c>
      <c r="AK69" s="557">
        <v>0.21348065964494012</v>
      </c>
      <c r="AL69" s="10">
        <v>0</v>
      </c>
      <c r="AM69" s="10">
        <v>11883921492</v>
      </c>
      <c r="AN69" s="557">
        <v>21.545108668723763</v>
      </c>
      <c r="AO69" s="10">
        <v>0</v>
      </c>
      <c r="AP69" s="557">
        <v>0</v>
      </c>
      <c r="AQ69" s="10">
        <v>11883921492</v>
      </c>
      <c r="AR69" s="558">
        <v>21.545108668723763</v>
      </c>
      <c r="AS69" s="559">
        <v>0</v>
      </c>
      <c r="AT69" s="557">
        <v>0</v>
      </c>
      <c r="AU69" s="10">
        <v>0</v>
      </c>
      <c r="AV69" s="557">
        <v>0</v>
      </c>
      <c r="AW69" s="10">
        <v>0</v>
      </c>
      <c r="AX69" s="557">
        <v>0</v>
      </c>
      <c r="AY69" s="10">
        <v>0</v>
      </c>
      <c r="AZ69" s="558">
        <v>0</v>
      </c>
      <c r="BB69" s="561"/>
      <c r="BC69" s="561"/>
    </row>
    <row r="70" spans="1:55" x14ac:dyDescent="0.2">
      <c r="A70" s="4" t="s">
        <v>22</v>
      </c>
      <c r="B70" s="63">
        <v>103185371000</v>
      </c>
      <c r="C70" s="557">
        <v>2.9186800976179437</v>
      </c>
      <c r="D70" s="10">
        <v>17027455251</v>
      </c>
      <c r="E70" s="557">
        <v>16.501811338159552</v>
      </c>
      <c r="F70" s="10">
        <v>8593391880</v>
      </c>
      <c r="G70" s="557">
        <v>8.3281106582443734</v>
      </c>
      <c r="H70" s="10">
        <v>25620847131</v>
      </c>
      <c r="I70" s="558">
        <v>24.829921996403929</v>
      </c>
      <c r="J70" s="559">
        <v>0</v>
      </c>
      <c r="K70" s="557">
        <v>0</v>
      </c>
      <c r="L70" s="10">
        <v>0</v>
      </c>
      <c r="M70" s="557">
        <v>0</v>
      </c>
      <c r="N70" s="10">
        <v>0</v>
      </c>
      <c r="O70" s="557">
        <v>0</v>
      </c>
      <c r="P70" s="10">
        <v>0</v>
      </c>
      <c r="Q70" s="558">
        <v>0</v>
      </c>
      <c r="R70" s="559">
        <v>0</v>
      </c>
      <c r="S70" s="557">
        <v>0</v>
      </c>
      <c r="T70" s="10">
        <v>0</v>
      </c>
      <c r="U70" s="557">
        <v>0</v>
      </c>
      <c r="V70" s="10">
        <v>0</v>
      </c>
      <c r="W70" s="557">
        <v>0</v>
      </c>
      <c r="X70" s="10">
        <v>0</v>
      </c>
      <c r="Y70" s="558">
        <v>0</v>
      </c>
      <c r="Z70" s="559">
        <v>7000000000</v>
      </c>
      <c r="AA70" s="557">
        <v>3.5586180108743266E-2</v>
      </c>
      <c r="AB70" s="10">
        <v>574336848</v>
      </c>
      <c r="AC70" s="557">
        <v>8.2048121142857138</v>
      </c>
      <c r="AD70" s="10">
        <v>2347054681</v>
      </c>
      <c r="AE70" s="557">
        <v>33.529352585714285</v>
      </c>
      <c r="AF70" s="10">
        <v>2921391529</v>
      </c>
      <c r="AG70" s="558">
        <v>41.734164700000001</v>
      </c>
      <c r="AH70" s="560">
        <v>0</v>
      </c>
      <c r="AI70" s="559">
        <v>110185371000</v>
      </c>
      <c r="AJ70" s="10">
        <v>110185371000</v>
      </c>
      <c r="AK70" s="557">
        <v>0.42645321139458153</v>
      </c>
      <c r="AL70" s="10">
        <v>0</v>
      </c>
      <c r="AM70" s="10">
        <v>17601792099</v>
      </c>
      <c r="AN70" s="557">
        <v>15.97470874695335</v>
      </c>
      <c r="AO70" s="10">
        <v>10940446561</v>
      </c>
      <c r="AP70" s="557">
        <v>9.9291280337024048</v>
      </c>
      <c r="AQ70" s="10">
        <v>28542238660</v>
      </c>
      <c r="AR70" s="558">
        <v>25.903836780655752</v>
      </c>
      <c r="AS70" s="559">
        <v>7000000000</v>
      </c>
      <c r="AT70" s="557">
        <v>5.077524366001461E-2</v>
      </c>
      <c r="AU70" s="10">
        <v>574336848</v>
      </c>
      <c r="AV70" s="557">
        <v>8.2048121142857138</v>
      </c>
      <c r="AW70" s="10">
        <v>2347054681</v>
      </c>
      <c r="AX70" s="557">
        <v>33.529352585714285</v>
      </c>
      <c r="AY70" s="10">
        <v>2921391529</v>
      </c>
      <c r="AZ70" s="558">
        <v>41.734164700000001</v>
      </c>
      <c r="BB70" s="561"/>
      <c r="BC70" s="561"/>
    </row>
    <row r="71" spans="1:55" x14ac:dyDescent="0.2">
      <c r="A71" s="4" t="s">
        <v>24</v>
      </c>
      <c r="B71" s="63">
        <v>16377989000</v>
      </c>
      <c r="C71" s="557">
        <v>0.46326441500419285</v>
      </c>
      <c r="D71" s="10">
        <v>2089288328</v>
      </c>
      <c r="E71" s="557">
        <v>12.756684157010973</v>
      </c>
      <c r="F71" s="10">
        <v>5526096322</v>
      </c>
      <c r="G71" s="557">
        <v>33.740994220963273</v>
      </c>
      <c r="H71" s="10">
        <v>7615384650</v>
      </c>
      <c r="I71" s="558">
        <v>46.497678377974246</v>
      </c>
      <c r="J71" s="559">
        <v>0</v>
      </c>
      <c r="K71" s="557">
        <v>0</v>
      </c>
      <c r="L71" s="10">
        <v>0</v>
      </c>
      <c r="M71" s="557">
        <v>0</v>
      </c>
      <c r="N71" s="10">
        <v>0</v>
      </c>
      <c r="O71" s="557">
        <v>0</v>
      </c>
      <c r="P71" s="10">
        <v>0</v>
      </c>
      <c r="Q71" s="558">
        <v>0</v>
      </c>
      <c r="R71" s="559">
        <v>0</v>
      </c>
      <c r="S71" s="557">
        <v>0</v>
      </c>
      <c r="T71" s="10">
        <v>0</v>
      </c>
      <c r="U71" s="557">
        <v>0</v>
      </c>
      <c r="V71" s="10">
        <v>0</v>
      </c>
      <c r="W71" s="557">
        <v>0</v>
      </c>
      <c r="X71" s="10">
        <v>0</v>
      </c>
      <c r="Y71" s="558">
        <v>0</v>
      </c>
      <c r="Z71" s="559">
        <v>1187719000</v>
      </c>
      <c r="AA71" s="557">
        <v>6.0380546075109211E-3</v>
      </c>
      <c r="AB71" s="10">
        <v>87445167</v>
      </c>
      <c r="AC71" s="557">
        <v>7.3624457468475288</v>
      </c>
      <c r="AD71" s="10">
        <v>767724335</v>
      </c>
      <c r="AE71" s="557">
        <v>64.638549606430473</v>
      </c>
      <c r="AF71" s="10">
        <v>855169502</v>
      </c>
      <c r="AG71" s="558">
        <v>72.000995353278014</v>
      </c>
      <c r="AH71" s="560">
        <v>0</v>
      </c>
      <c r="AI71" s="559">
        <v>17565708000</v>
      </c>
      <c r="AJ71" s="10">
        <v>17565708000</v>
      </c>
      <c r="AK71" s="557">
        <v>6.7985001266815101E-2</v>
      </c>
      <c r="AL71" s="10">
        <v>0</v>
      </c>
      <c r="AM71" s="10">
        <v>2176733495</v>
      </c>
      <c r="AN71" s="557">
        <v>12.39194853404144</v>
      </c>
      <c r="AO71" s="10">
        <v>6293820657</v>
      </c>
      <c r="AP71" s="557">
        <v>35.830156444590791</v>
      </c>
      <c r="AQ71" s="10">
        <v>8470554152</v>
      </c>
      <c r="AR71" s="558">
        <v>48.222104978632231</v>
      </c>
      <c r="AS71" s="559">
        <v>1187719000</v>
      </c>
      <c r="AT71" s="557">
        <v>8.6152459463755566E-3</v>
      </c>
      <c r="AU71" s="10">
        <v>87445167</v>
      </c>
      <c r="AV71" s="557">
        <v>7.3624457468475288</v>
      </c>
      <c r="AW71" s="10">
        <v>767724335</v>
      </c>
      <c r="AX71" s="557">
        <v>64.638549606430473</v>
      </c>
      <c r="AY71" s="10">
        <v>855169502</v>
      </c>
      <c r="AZ71" s="558">
        <v>72.000995353278014</v>
      </c>
      <c r="BB71" s="561"/>
      <c r="BC71" s="561"/>
    </row>
    <row r="72" spans="1:55" s="581" customFormat="1" ht="15.75" thickBot="1" x14ac:dyDescent="0.25">
      <c r="A72" s="573" t="s">
        <v>121</v>
      </c>
      <c r="B72" s="574">
        <v>101256903000</v>
      </c>
      <c r="C72" s="575">
        <v>2.8641318499744566</v>
      </c>
      <c r="D72" s="576">
        <v>19605298756</v>
      </c>
      <c r="E72" s="575">
        <v>19.361937976712561</v>
      </c>
      <c r="F72" s="577">
        <v>2925355203</v>
      </c>
      <c r="G72" s="575">
        <v>2.8890427381528743</v>
      </c>
      <c r="H72" s="576">
        <v>22530653959</v>
      </c>
      <c r="I72" s="578">
        <v>22.250980714865435</v>
      </c>
      <c r="J72" s="579">
        <v>0</v>
      </c>
      <c r="K72" s="575">
        <v>0</v>
      </c>
      <c r="L72" s="576">
        <v>0</v>
      </c>
      <c r="M72" s="575">
        <v>0</v>
      </c>
      <c r="N72" s="577">
        <v>0</v>
      </c>
      <c r="O72" s="575">
        <v>0</v>
      </c>
      <c r="P72" s="576">
        <v>0</v>
      </c>
      <c r="Q72" s="578">
        <v>0</v>
      </c>
      <c r="R72" s="579">
        <v>0</v>
      </c>
      <c r="S72" s="575">
        <v>0</v>
      </c>
      <c r="T72" s="576">
        <v>0</v>
      </c>
      <c r="U72" s="575">
        <v>0</v>
      </c>
      <c r="V72" s="577">
        <v>0</v>
      </c>
      <c r="W72" s="575">
        <v>0</v>
      </c>
      <c r="X72" s="576">
        <v>0</v>
      </c>
      <c r="Y72" s="578">
        <v>0</v>
      </c>
      <c r="Z72" s="579">
        <v>6126000000</v>
      </c>
      <c r="AA72" s="575">
        <v>3.1142991335165897E-2</v>
      </c>
      <c r="AB72" s="576">
        <v>23610393</v>
      </c>
      <c r="AC72" s="575">
        <v>0.38541287952987269</v>
      </c>
      <c r="AD72" s="577">
        <v>338246894</v>
      </c>
      <c r="AE72" s="575">
        <v>5.5214968005223639</v>
      </c>
      <c r="AF72" s="576">
        <v>361857287</v>
      </c>
      <c r="AG72" s="578">
        <v>5.9069096800522365</v>
      </c>
      <c r="AH72" s="580">
        <v>0</v>
      </c>
      <c r="AI72" s="579">
        <v>107382903000</v>
      </c>
      <c r="AJ72" s="577">
        <v>107382903000</v>
      </c>
      <c r="AK72" s="575">
        <v>0.41560674904133005</v>
      </c>
      <c r="AL72" s="576">
        <v>0</v>
      </c>
      <c r="AM72" s="577">
        <v>19628909149</v>
      </c>
      <c r="AN72" s="575">
        <v>18.279361612155334</v>
      </c>
      <c r="AO72" s="577">
        <v>3263602097</v>
      </c>
      <c r="AP72" s="575">
        <v>3.0392194714646519</v>
      </c>
      <c r="AQ72" s="577">
        <v>22892511246</v>
      </c>
      <c r="AR72" s="578">
        <v>21.318581083619986</v>
      </c>
      <c r="AS72" s="579">
        <v>6126000000</v>
      </c>
      <c r="AT72" s="575">
        <v>4.4435591808749925E-2</v>
      </c>
      <c r="AU72" s="576">
        <v>23610393</v>
      </c>
      <c r="AV72" s="575">
        <v>0.38541287952987269</v>
      </c>
      <c r="AW72" s="577">
        <v>338246894</v>
      </c>
      <c r="AX72" s="575">
        <v>5.5214968005223639</v>
      </c>
      <c r="AY72" s="576">
        <v>361857287</v>
      </c>
      <c r="AZ72" s="578">
        <v>5.9069096800522365</v>
      </c>
      <c r="BB72" s="561"/>
      <c r="BC72" s="561"/>
    </row>
    <row r="73" spans="1:55" s="534" customFormat="1" ht="16.5" thickBot="1" x14ac:dyDescent="0.3">
      <c r="A73" s="582" t="s">
        <v>532</v>
      </c>
      <c r="B73" s="583">
        <v>3535343633042</v>
      </c>
      <c r="C73" s="584">
        <v>100</v>
      </c>
      <c r="D73" s="585">
        <v>620044004990</v>
      </c>
      <c r="E73" s="584">
        <v>17.538436693818099</v>
      </c>
      <c r="F73" s="585">
        <v>336684399022</v>
      </c>
      <c r="G73" s="584">
        <v>9.5233853896204881</v>
      </c>
      <c r="H73" s="585">
        <v>956728404012</v>
      </c>
      <c r="I73" s="586">
        <v>27.061822083438585</v>
      </c>
      <c r="J73" s="587">
        <v>1553937918099</v>
      </c>
      <c r="K73" s="584">
        <v>100</v>
      </c>
      <c r="L73" s="585">
        <v>304929539146</v>
      </c>
      <c r="M73" s="584">
        <v>19.623019400867289</v>
      </c>
      <c r="N73" s="585">
        <v>501045282864</v>
      </c>
      <c r="O73" s="584">
        <v>32.243584317509324</v>
      </c>
      <c r="P73" s="585">
        <v>805974822010</v>
      </c>
      <c r="Q73" s="586">
        <v>51.866603718376616</v>
      </c>
      <c r="R73" s="587">
        <v>849102351000</v>
      </c>
      <c r="S73" s="584">
        <v>100</v>
      </c>
      <c r="T73" s="585">
        <v>69766869094</v>
      </c>
      <c r="U73" s="584">
        <v>8.2165440964607583</v>
      </c>
      <c r="V73" s="585">
        <v>28811745713</v>
      </c>
      <c r="W73" s="584">
        <v>3.3932005581032718</v>
      </c>
      <c r="X73" s="585">
        <v>98578614807</v>
      </c>
      <c r="Y73" s="586">
        <v>11.609744654564029</v>
      </c>
      <c r="Z73" s="587">
        <v>19670557442832</v>
      </c>
      <c r="AA73" s="588">
        <v>100</v>
      </c>
      <c r="AB73" s="585">
        <v>1630394084246</v>
      </c>
      <c r="AC73" s="584">
        <v>8.2884996471725287</v>
      </c>
      <c r="AD73" s="585">
        <v>2702997098215</v>
      </c>
      <c r="AE73" s="584">
        <v>13.741334510069917</v>
      </c>
      <c r="AF73" s="585">
        <v>4333391182461</v>
      </c>
      <c r="AG73" s="586">
        <v>22.029834157242444</v>
      </c>
      <c r="AH73" s="589">
        <v>228681178650</v>
      </c>
      <c r="AI73" s="587">
        <v>26012949240979</v>
      </c>
      <c r="AJ73" s="585">
        <v>25837622523623</v>
      </c>
      <c r="AK73" s="584">
        <v>100</v>
      </c>
      <c r="AL73" s="585">
        <v>0</v>
      </c>
      <c r="AM73" s="585">
        <v>2625134497476</v>
      </c>
      <c r="AN73" s="584">
        <v>10.160124040344169</v>
      </c>
      <c r="AO73" s="585">
        <v>3569538525814</v>
      </c>
      <c r="AP73" s="584">
        <v>13.815274693135631</v>
      </c>
      <c r="AQ73" s="585">
        <v>6194673023290</v>
      </c>
      <c r="AR73" s="586">
        <v>23.9753987334798</v>
      </c>
      <c r="AS73" s="587">
        <v>13786246003803</v>
      </c>
      <c r="AT73" s="584">
        <v>100</v>
      </c>
      <c r="AU73" s="585">
        <v>1062243461125</v>
      </c>
      <c r="AV73" s="584">
        <v>7.705095794982733</v>
      </c>
      <c r="AW73" s="585">
        <v>2126032800433</v>
      </c>
      <c r="AX73" s="584">
        <v>15.421404781595541</v>
      </c>
      <c r="AY73" s="585">
        <v>3188276261558</v>
      </c>
      <c r="AZ73" s="586">
        <v>23.126500576578273</v>
      </c>
      <c r="BB73" s="555"/>
      <c r="BC73" s="556"/>
    </row>
    <row r="74" spans="1:55" s="48" customFormat="1" ht="12.75" x14ac:dyDescent="0.2">
      <c r="B74" s="47"/>
      <c r="D74" s="47"/>
      <c r="F74" s="47"/>
      <c r="H74" s="47"/>
      <c r="J74" s="47"/>
      <c r="L74" s="47"/>
      <c r="N74" s="47"/>
      <c r="P74" s="47"/>
      <c r="R74" s="47"/>
      <c r="T74" s="47"/>
      <c r="V74" s="47"/>
      <c r="X74" s="47"/>
      <c r="Z74" s="47"/>
      <c r="AB74" s="47"/>
      <c r="AD74" s="47"/>
      <c r="AF74" s="47"/>
      <c r="AH74" s="47"/>
      <c r="AI74" s="47"/>
      <c r="AJ74" s="47"/>
      <c r="AL74" s="47"/>
      <c r="AM74" s="47"/>
      <c r="AO74" s="47"/>
      <c r="AQ74" s="47"/>
      <c r="AS74" s="47"/>
      <c r="AU74" s="47"/>
      <c r="AW74" s="47"/>
      <c r="AY74" s="47"/>
    </row>
    <row r="75" spans="1:55" x14ac:dyDescent="0.2">
      <c r="B75" s="590"/>
      <c r="D75" s="590"/>
      <c r="F75" s="590"/>
      <c r="H75" s="590"/>
      <c r="J75" s="590"/>
      <c r="L75" s="590"/>
      <c r="N75" s="590"/>
      <c r="P75" s="590"/>
      <c r="R75" s="590"/>
      <c r="T75" s="590"/>
      <c r="V75" s="590"/>
      <c r="X75" s="590"/>
      <c r="Z75" s="590"/>
      <c r="AB75" s="590"/>
      <c r="AD75" s="590"/>
      <c r="AF75" s="590"/>
      <c r="AH75" s="590"/>
      <c r="AI75" s="590"/>
      <c r="AJ75" s="590"/>
      <c r="AL75" s="590"/>
      <c r="AM75" s="590"/>
      <c r="AO75" s="590"/>
      <c r="AQ75" s="590"/>
      <c r="AS75" s="590"/>
      <c r="AU75" s="590"/>
      <c r="AW75" s="590"/>
      <c r="AY75" s="590"/>
    </row>
    <row r="76" spans="1:55" x14ac:dyDescent="0.2">
      <c r="B76" s="590"/>
      <c r="D76" s="590"/>
      <c r="F76" s="590"/>
      <c r="H76" s="590"/>
      <c r="J76" s="590"/>
      <c r="L76" s="590"/>
      <c r="N76" s="590"/>
      <c r="P76" s="590"/>
      <c r="R76" s="590"/>
      <c r="T76" s="590"/>
      <c r="V76" s="590"/>
      <c r="X76" s="590"/>
      <c r="Z76" s="590"/>
      <c r="AB76" s="590"/>
      <c r="AD76" s="590"/>
      <c r="AF76" s="590"/>
      <c r="AH76" s="590"/>
      <c r="AI76" s="590"/>
      <c r="AJ76" s="590"/>
      <c r="AL76" s="590"/>
      <c r="AM76" s="590"/>
      <c r="AO76" s="590"/>
      <c r="AQ76" s="590"/>
      <c r="AS76" s="590"/>
      <c r="AU76" s="590"/>
      <c r="AW76" s="590"/>
      <c r="AY76" s="590"/>
    </row>
    <row r="77" spans="1:55" ht="31.5" customHeight="1" x14ac:dyDescent="0.2">
      <c r="A77" s="591" t="s">
        <v>533</v>
      </c>
      <c r="B77" s="592"/>
      <c r="C77" s="592"/>
      <c r="D77" s="592"/>
      <c r="E77" s="592"/>
      <c r="F77" s="593"/>
      <c r="G77" s="592"/>
      <c r="H77" s="593"/>
      <c r="I77" s="592"/>
      <c r="J77" s="592"/>
      <c r="K77" s="592"/>
      <c r="L77" s="592"/>
      <c r="M77" s="592"/>
      <c r="N77" s="592"/>
      <c r="O77" s="592"/>
      <c r="P77" s="592"/>
      <c r="Q77" s="592"/>
      <c r="R77" s="592"/>
      <c r="S77" s="592"/>
      <c r="T77" s="592"/>
      <c r="U77" s="592"/>
      <c r="V77" s="592"/>
      <c r="W77" s="592"/>
      <c r="X77" s="592"/>
      <c r="Y77" s="592"/>
      <c r="Z77" s="593"/>
      <c r="AA77" s="592"/>
      <c r="AB77" s="592"/>
      <c r="AC77" s="592"/>
      <c r="AD77" s="592"/>
      <c r="AE77" s="592"/>
      <c r="AF77" s="592"/>
      <c r="AG77" s="592"/>
      <c r="AH77" s="592"/>
      <c r="AI77" s="592"/>
      <c r="AJ77" s="594"/>
      <c r="AK77" s="592"/>
      <c r="AL77" s="592"/>
      <c r="AM77" s="592"/>
      <c r="AN77" s="592"/>
      <c r="AO77" s="593"/>
      <c r="AP77" s="592"/>
      <c r="AQ77" s="592"/>
      <c r="AR77" s="592"/>
      <c r="AS77" s="595">
        <v>4356874404279</v>
      </c>
    </row>
    <row r="78" spans="1:55" ht="28.5" customHeight="1" x14ac:dyDescent="0.2">
      <c r="A78" s="596" t="s">
        <v>534</v>
      </c>
      <c r="B78" s="592"/>
      <c r="C78" s="592"/>
      <c r="D78" s="592"/>
      <c r="E78" s="592"/>
      <c r="F78" s="592"/>
      <c r="G78" s="592"/>
      <c r="H78" s="592"/>
      <c r="I78" s="592"/>
      <c r="J78" s="592"/>
      <c r="K78" s="592"/>
      <c r="L78" s="592"/>
      <c r="M78" s="592"/>
      <c r="N78" s="592"/>
      <c r="O78" s="592"/>
      <c r="P78" s="592"/>
      <c r="Q78" s="592"/>
      <c r="R78" s="592"/>
      <c r="S78" s="592"/>
      <c r="T78" s="592"/>
      <c r="U78" s="592"/>
      <c r="V78" s="592"/>
      <c r="W78" s="592"/>
      <c r="X78" s="592"/>
      <c r="Y78" s="592"/>
      <c r="Z78" s="592"/>
      <c r="AA78" s="592"/>
      <c r="AB78" s="592"/>
      <c r="AC78" s="592"/>
      <c r="AD78" s="592"/>
      <c r="AE78" s="592"/>
      <c r="AF78" s="592"/>
      <c r="AG78" s="592"/>
      <c r="AH78" s="592"/>
      <c r="AI78" s="592"/>
      <c r="AJ78" s="597"/>
      <c r="AK78" s="592"/>
      <c r="AL78" s="592"/>
      <c r="AM78" s="592"/>
      <c r="AN78" s="592"/>
      <c r="AO78" s="592"/>
      <c r="AP78" s="592"/>
      <c r="AQ78" s="592"/>
      <c r="AR78" s="592"/>
      <c r="AS78" s="595">
        <v>3172716371076</v>
      </c>
    </row>
    <row r="79" spans="1:55" ht="30" customHeight="1" x14ac:dyDescent="0.2">
      <c r="A79" s="596" t="s">
        <v>535</v>
      </c>
      <c r="B79" s="592"/>
      <c r="C79" s="592"/>
      <c r="D79" s="592"/>
      <c r="E79" s="592"/>
      <c r="F79" s="592"/>
      <c r="G79" s="592"/>
      <c r="H79" s="592"/>
      <c r="I79" s="592"/>
      <c r="J79" s="592"/>
      <c r="K79" s="592"/>
      <c r="L79" s="592"/>
      <c r="M79" s="592"/>
      <c r="N79" s="592"/>
      <c r="O79" s="592"/>
      <c r="P79" s="592"/>
      <c r="Q79" s="592"/>
      <c r="R79" s="592"/>
      <c r="S79" s="592"/>
      <c r="T79" s="592"/>
      <c r="U79" s="592"/>
      <c r="V79" s="592"/>
      <c r="W79" s="592"/>
      <c r="X79" s="592"/>
      <c r="Y79" s="592"/>
      <c r="Z79" s="592"/>
      <c r="AA79" s="592"/>
      <c r="AB79" s="592"/>
      <c r="AC79" s="592"/>
      <c r="AD79" s="592"/>
      <c r="AE79" s="592"/>
      <c r="AF79" s="592"/>
      <c r="AG79" s="592"/>
      <c r="AH79" s="592"/>
      <c r="AI79" s="592"/>
      <c r="AJ79" s="592"/>
      <c r="AK79" s="592"/>
      <c r="AL79" s="592"/>
      <c r="AM79" s="592"/>
      <c r="AN79" s="592"/>
      <c r="AO79" s="592"/>
      <c r="AP79" s="592"/>
      <c r="AQ79" s="592"/>
      <c r="AR79" s="592"/>
      <c r="AS79" s="595">
        <v>2198624577858</v>
      </c>
    </row>
    <row r="80" spans="1:55" ht="29.25" customHeight="1" x14ac:dyDescent="0.2">
      <c r="A80" s="596" t="s">
        <v>536</v>
      </c>
      <c r="B80" s="592"/>
      <c r="C80" s="592"/>
      <c r="D80" s="592"/>
      <c r="E80" s="592"/>
      <c r="F80" s="592"/>
      <c r="G80" s="592"/>
      <c r="H80" s="592"/>
      <c r="I80" s="592"/>
      <c r="J80" s="592"/>
      <c r="K80" s="592"/>
      <c r="L80" s="592"/>
      <c r="M80" s="592"/>
      <c r="N80" s="592"/>
      <c r="O80" s="592"/>
      <c r="P80" s="592"/>
      <c r="Q80" s="592"/>
      <c r="R80" s="592"/>
      <c r="S80" s="592"/>
      <c r="T80" s="592"/>
      <c r="U80" s="592"/>
      <c r="V80" s="592"/>
      <c r="W80" s="592"/>
      <c r="X80" s="592"/>
      <c r="Y80" s="592"/>
      <c r="Z80" s="592"/>
      <c r="AA80" s="592"/>
      <c r="AB80" s="592"/>
      <c r="AC80" s="592"/>
      <c r="AD80" s="592"/>
      <c r="AE80" s="592"/>
      <c r="AF80" s="592"/>
      <c r="AG80" s="592"/>
      <c r="AH80" s="592"/>
      <c r="AI80" s="592"/>
      <c r="AJ80" s="592"/>
      <c r="AK80" s="592"/>
      <c r="AL80" s="592"/>
      <c r="AM80" s="592"/>
      <c r="AN80" s="592"/>
      <c r="AO80" s="592"/>
      <c r="AP80" s="592"/>
      <c r="AQ80" s="592"/>
      <c r="AR80" s="592"/>
      <c r="AS80" s="595">
        <v>1217482672000</v>
      </c>
    </row>
    <row r="81" spans="1:45" ht="30.75" customHeight="1" x14ac:dyDescent="0.2">
      <c r="A81" s="591" t="s">
        <v>537</v>
      </c>
      <c r="B81" s="592"/>
      <c r="C81" s="592"/>
      <c r="D81" s="592"/>
      <c r="E81" s="592"/>
      <c r="F81" s="592"/>
      <c r="G81" s="592"/>
      <c r="H81" s="592"/>
      <c r="I81" s="592"/>
      <c r="J81" s="592"/>
      <c r="K81" s="592"/>
      <c r="L81" s="592"/>
      <c r="M81" s="592"/>
      <c r="N81" s="592"/>
      <c r="O81" s="592"/>
      <c r="P81" s="592"/>
      <c r="Q81" s="592"/>
      <c r="R81" s="592"/>
      <c r="S81" s="592"/>
      <c r="T81" s="592"/>
      <c r="U81" s="592"/>
      <c r="V81" s="592"/>
      <c r="W81" s="592"/>
      <c r="X81" s="592"/>
      <c r="Y81" s="592"/>
      <c r="Z81" s="592"/>
      <c r="AA81" s="592"/>
      <c r="AB81" s="592"/>
      <c r="AC81" s="592"/>
      <c r="AD81" s="592"/>
      <c r="AE81" s="592"/>
      <c r="AF81" s="592"/>
      <c r="AG81" s="592"/>
      <c r="AH81" s="592"/>
      <c r="AI81" s="592"/>
      <c r="AJ81" s="592"/>
      <c r="AK81" s="592"/>
      <c r="AL81" s="592"/>
      <c r="AM81" s="592"/>
      <c r="AN81" s="592"/>
      <c r="AO81" s="592"/>
      <c r="AP81" s="592"/>
      <c r="AQ81" s="592"/>
      <c r="AR81" s="592"/>
      <c r="AS81" s="595">
        <v>1065391030282</v>
      </c>
    </row>
    <row r="82" spans="1:45" ht="33.75" customHeight="1" x14ac:dyDescent="0.2">
      <c r="A82" s="591" t="s">
        <v>538</v>
      </c>
      <c r="B82" s="592"/>
      <c r="C82" s="592"/>
      <c r="D82" s="592"/>
      <c r="E82" s="592"/>
      <c r="F82" s="592"/>
      <c r="G82" s="592"/>
      <c r="H82" s="592"/>
      <c r="I82" s="592"/>
      <c r="J82" s="592"/>
      <c r="K82" s="592"/>
      <c r="L82" s="592"/>
      <c r="M82" s="592"/>
      <c r="N82" s="592"/>
      <c r="O82" s="592"/>
      <c r="P82" s="592"/>
      <c r="Q82" s="592"/>
      <c r="R82" s="592"/>
      <c r="S82" s="592"/>
      <c r="T82" s="592"/>
      <c r="U82" s="592"/>
      <c r="V82" s="592"/>
      <c r="W82" s="592"/>
      <c r="X82" s="592"/>
      <c r="Y82" s="592"/>
      <c r="Z82" s="592"/>
      <c r="AA82" s="592"/>
      <c r="AB82" s="592"/>
      <c r="AC82" s="592"/>
      <c r="AD82" s="592"/>
      <c r="AE82" s="592"/>
      <c r="AF82" s="592"/>
      <c r="AG82" s="592"/>
      <c r="AH82" s="592"/>
      <c r="AI82" s="592"/>
      <c r="AJ82" s="592"/>
      <c r="AK82" s="592"/>
      <c r="AL82" s="592"/>
      <c r="AM82" s="592"/>
      <c r="AN82" s="592"/>
      <c r="AO82" s="592"/>
      <c r="AP82" s="592"/>
      <c r="AQ82" s="592"/>
      <c r="AR82" s="592"/>
      <c r="AS82" s="595">
        <v>623913060791</v>
      </c>
    </row>
    <row r="83" spans="1:45" ht="31.5" customHeight="1" x14ac:dyDescent="0.2">
      <c r="A83" s="596" t="s">
        <v>539</v>
      </c>
      <c r="B83" s="592"/>
      <c r="C83" s="592"/>
      <c r="D83" s="592"/>
      <c r="E83" s="592"/>
      <c r="F83" s="592"/>
      <c r="G83" s="592"/>
      <c r="H83" s="592"/>
      <c r="I83" s="592"/>
      <c r="J83" s="592"/>
      <c r="K83" s="592"/>
      <c r="L83" s="592"/>
      <c r="M83" s="592"/>
      <c r="N83" s="592"/>
      <c r="O83" s="592"/>
      <c r="P83" s="592"/>
      <c r="Q83" s="592"/>
      <c r="R83" s="592"/>
      <c r="S83" s="592"/>
      <c r="T83" s="592"/>
      <c r="U83" s="592"/>
      <c r="V83" s="592"/>
      <c r="W83" s="592"/>
      <c r="X83" s="592"/>
      <c r="Y83" s="592"/>
      <c r="Z83" s="592"/>
      <c r="AA83" s="592"/>
      <c r="AB83" s="592"/>
      <c r="AC83" s="592"/>
      <c r="AD83" s="592"/>
      <c r="AE83" s="592"/>
      <c r="AF83" s="592"/>
      <c r="AG83" s="592"/>
      <c r="AH83" s="592"/>
      <c r="AI83" s="592"/>
      <c r="AJ83" s="592"/>
      <c r="AK83" s="592"/>
      <c r="AL83" s="592"/>
      <c r="AM83" s="592"/>
      <c r="AN83" s="592"/>
      <c r="AO83" s="592"/>
      <c r="AP83" s="592"/>
      <c r="AQ83" s="592"/>
      <c r="AR83" s="592"/>
      <c r="AS83" s="595">
        <v>465063811076</v>
      </c>
    </row>
    <row r="84" spans="1:45" ht="40.5" x14ac:dyDescent="0.2">
      <c r="A84" s="596" t="s">
        <v>540</v>
      </c>
      <c r="B84" s="592"/>
      <c r="C84" s="592"/>
      <c r="D84" s="592"/>
      <c r="E84" s="592"/>
      <c r="F84" s="592"/>
      <c r="G84" s="592"/>
      <c r="H84" s="592"/>
      <c r="I84" s="592"/>
      <c r="J84" s="592"/>
      <c r="K84" s="592"/>
      <c r="L84" s="592"/>
      <c r="M84" s="592"/>
      <c r="N84" s="592"/>
      <c r="O84" s="592"/>
      <c r="P84" s="592"/>
      <c r="Q84" s="592"/>
      <c r="R84" s="592"/>
      <c r="S84" s="592"/>
      <c r="T84" s="592"/>
      <c r="U84" s="592"/>
      <c r="V84" s="592"/>
      <c r="W84" s="592"/>
      <c r="X84" s="592"/>
      <c r="Y84" s="592"/>
      <c r="Z84" s="592"/>
      <c r="AA84" s="592"/>
      <c r="AB84" s="592"/>
      <c r="AC84" s="592"/>
      <c r="AD84" s="592"/>
      <c r="AE84" s="592"/>
      <c r="AF84" s="592"/>
      <c r="AG84" s="592"/>
      <c r="AH84" s="592"/>
      <c r="AI84" s="592"/>
      <c r="AJ84" s="592"/>
      <c r="AK84" s="592"/>
      <c r="AL84" s="592"/>
      <c r="AM84" s="592"/>
      <c r="AN84" s="592"/>
      <c r="AO84" s="592"/>
      <c r="AP84" s="592"/>
      <c r="AQ84" s="592"/>
      <c r="AR84" s="592"/>
      <c r="AS84" s="595">
        <v>301287716200</v>
      </c>
    </row>
    <row r="85" spans="1:45" ht="32.25" customHeight="1" x14ac:dyDescent="0.2">
      <c r="A85" s="596" t="s">
        <v>541</v>
      </c>
      <c r="B85" s="592"/>
      <c r="C85" s="592"/>
      <c r="D85" s="592"/>
      <c r="E85" s="592"/>
      <c r="F85" s="592"/>
      <c r="G85" s="592"/>
      <c r="H85" s="592"/>
      <c r="I85" s="592"/>
      <c r="J85" s="592"/>
      <c r="K85" s="592"/>
      <c r="L85" s="592"/>
      <c r="M85" s="592"/>
      <c r="N85" s="592"/>
      <c r="O85" s="592"/>
      <c r="P85" s="592"/>
      <c r="Q85" s="592"/>
      <c r="R85" s="592"/>
      <c r="S85" s="592"/>
      <c r="T85" s="592"/>
      <c r="U85" s="592"/>
      <c r="V85" s="592"/>
      <c r="W85" s="592"/>
      <c r="X85" s="592"/>
      <c r="Y85" s="592"/>
      <c r="Z85" s="592"/>
      <c r="AA85" s="592"/>
      <c r="AB85" s="592"/>
      <c r="AC85" s="592"/>
      <c r="AD85" s="592"/>
      <c r="AE85" s="592"/>
      <c r="AF85" s="592"/>
      <c r="AG85" s="592"/>
      <c r="AH85" s="592"/>
      <c r="AI85" s="592"/>
      <c r="AJ85" s="592"/>
      <c r="AK85" s="592"/>
      <c r="AL85" s="592"/>
      <c r="AM85" s="592"/>
      <c r="AN85" s="592"/>
      <c r="AO85" s="592"/>
      <c r="AP85" s="592"/>
      <c r="AQ85" s="592"/>
      <c r="AR85" s="592"/>
      <c r="AS85" s="595">
        <v>130098644241</v>
      </c>
    </row>
    <row r="86" spans="1:45" ht="31.5" customHeight="1" x14ac:dyDescent="0.2">
      <c r="A86" s="598" t="s">
        <v>542</v>
      </c>
      <c r="B86" s="592"/>
      <c r="C86" s="592"/>
      <c r="D86" s="592"/>
      <c r="E86" s="592"/>
      <c r="F86" s="592"/>
      <c r="G86" s="592"/>
      <c r="H86" s="592"/>
      <c r="I86" s="592"/>
      <c r="J86" s="592"/>
      <c r="K86" s="592"/>
      <c r="L86" s="592"/>
      <c r="M86" s="592"/>
      <c r="N86" s="592"/>
      <c r="O86" s="592"/>
      <c r="P86" s="592"/>
      <c r="Q86" s="592"/>
      <c r="R86" s="592"/>
      <c r="S86" s="592"/>
      <c r="T86" s="592"/>
      <c r="U86" s="592"/>
      <c r="V86" s="592"/>
      <c r="W86" s="592"/>
      <c r="X86" s="592"/>
      <c r="Y86" s="592"/>
      <c r="Z86" s="592"/>
      <c r="AA86" s="592"/>
      <c r="AB86" s="592"/>
      <c r="AC86" s="592"/>
      <c r="AD86" s="592"/>
      <c r="AE86" s="592"/>
      <c r="AF86" s="592"/>
      <c r="AG86" s="592"/>
      <c r="AH86" s="592"/>
      <c r="AI86" s="592"/>
      <c r="AJ86" s="592"/>
      <c r="AK86" s="592"/>
      <c r="AL86" s="592"/>
      <c r="AM86" s="592"/>
      <c r="AN86" s="592"/>
      <c r="AO86" s="592"/>
      <c r="AP86" s="592"/>
      <c r="AQ86" s="592"/>
      <c r="AR86" s="592"/>
      <c r="AS86" s="599">
        <v>108853000000</v>
      </c>
    </row>
    <row r="87" spans="1:45" ht="40.5" x14ac:dyDescent="0.2">
      <c r="A87" s="591" t="s">
        <v>543</v>
      </c>
      <c r="B87" s="592"/>
      <c r="C87" s="592"/>
      <c r="D87" s="592"/>
      <c r="E87" s="592"/>
      <c r="F87" s="592"/>
      <c r="G87" s="592"/>
      <c r="H87" s="592"/>
      <c r="I87" s="592"/>
      <c r="J87" s="592"/>
      <c r="K87" s="592"/>
      <c r="L87" s="592"/>
      <c r="M87" s="592"/>
      <c r="N87" s="592"/>
      <c r="O87" s="592"/>
      <c r="P87" s="592"/>
      <c r="Q87" s="592"/>
      <c r="R87" s="592"/>
      <c r="S87" s="592"/>
      <c r="T87" s="592"/>
      <c r="U87" s="592"/>
      <c r="V87" s="592"/>
      <c r="W87" s="592"/>
      <c r="X87" s="592"/>
      <c r="Y87" s="592"/>
      <c r="Z87" s="592"/>
      <c r="AA87" s="592"/>
      <c r="AB87" s="592"/>
      <c r="AC87" s="592"/>
      <c r="AD87" s="592"/>
      <c r="AE87" s="592"/>
      <c r="AF87" s="592"/>
      <c r="AG87" s="592"/>
      <c r="AH87" s="592"/>
      <c r="AI87" s="592"/>
      <c r="AJ87" s="592"/>
      <c r="AK87" s="592"/>
      <c r="AL87" s="592"/>
      <c r="AM87" s="592"/>
      <c r="AN87" s="592"/>
      <c r="AO87" s="592"/>
      <c r="AP87" s="592"/>
      <c r="AQ87" s="592"/>
      <c r="AR87" s="592"/>
      <c r="AS87" s="595">
        <v>90514000000</v>
      </c>
    </row>
    <row r="88" spans="1:45" ht="29.25" customHeight="1" x14ac:dyDescent="0.2">
      <c r="A88" s="591" t="s">
        <v>544</v>
      </c>
      <c r="B88" s="592"/>
      <c r="C88" s="592"/>
      <c r="D88" s="592"/>
      <c r="E88" s="592"/>
      <c r="F88" s="592"/>
      <c r="G88" s="592"/>
      <c r="H88" s="592"/>
      <c r="I88" s="592"/>
      <c r="J88" s="592"/>
      <c r="K88" s="592"/>
      <c r="L88" s="592"/>
      <c r="M88" s="592"/>
      <c r="N88" s="592"/>
      <c r="O88" s="592"/>
      <c r="P88" s="592"/>
      <c r="Q88" s="592"/>
      <c r="R88" s="592"/>
      <c r="S88" s="592"/>
      <c r="T88" s="592"/>
      <c r="U88" s="592"/>
      <c r="V88" s="592"/>
      <c r="W88" s="592"/>
      <c r="X88" s="592"/>
      <c r="Y88" s="592"/>
      <c r="Z88" s="592"/>
      <c r="AA88" s="592"/>
      <c r="AB88" s="592"/>
      <c r="AC88" s="592"/>
      <c r="AD88" s="592"/>
      <c r="AE88" s="592"/>
      <c r="AF88" s="592"/>
      <c r="AG88" s="592"/>
      <c r="AH88" s="592"/>
      <c r="AI88" s="592"/>
      <c r="AJ88" s="592"/>
      <c r="AK88" s="592"/>
      <c r="AL88" s="592"/>
      <c r="AM88" s="592"/>
      <c r="AN88" s="592"/>
      <c r="AO88" s="592"/>
      <c r="AP88" s="592"/>
      <c r="AQ88" s="592"/>
      <c r="AR88" s="592"/>
      <c r="AS88" s="595">
        <v>25769200000</v>
      </c>
    </row>
    <row r="89" spans="1:45" ht="33" customHeight="1" x14ac:dyDescent="0.2">
      <c r="A89" s="591" t="s">
        <v>545</v>
      </c>
      <c r="B89" s="592"/>
      <c r="C89" s="592"/>
      <c r="D89" s="592"/>
      <c r="E89" s="592"/>
      <c r="F89" s="592"/>
      <c r="G89" s="592"/>
      <c r="H89" s="592"/>
      <c r="I89" s="592"/>
      <c r="J89" s="592"/>
      <c r="K89" s="592"/>
      <c r="L89" s="592"/>
      <c r="M89" s="592"/>
      <c r="N89" s="592"/>
      <c r="O89" s="592"/>
      <c r="P89" s="592"/>
      <c r="Q89" s="592"/>
      <c r="R89" s="592"/>
      <c r="S89" s="592"/>
      <c r="T89" s="592"/>
      <c r="U89" s="592"/>
      <c r="V89" s="592"/>
      <c r="W89" s="592"/>
      <c r="X89" s="592"/>
      <c r="Y89" s="592"/>
      <c r="Z89" s="592"/>
      <c r="AA89" s="592"/>
      <c r="AB89" s="592"/>
      <c r="AC89" s="592"/>
      <c r="AD89" s="592"/>
      <c r="AE89" s="592"/>
      <c r="AF89" s="592"/>
      <c r="AG89" s="592"/>
      <c r="AH89" s="592"/>
      <c r="AI89" s="592"/>
      <c r="AJ89" s="592"/>
      <c r="AK89" s="592"/>
      <c r="AL89" s="592"/>
      <c r="AM89" s="592"/>
      <c r="AN89" s="592"/>
      <c r="AO89" s="592"/>
      <c r="AP89" s="592"/>
      <c r="AQ89" s="592"/>
      <c r="AR89" s="592"/>
      <c r="AS89" s="595">
        <v>15343797000</v>
      </c>
    </row>
    <row r="90" spans="1:45" ht="36" customHeight="1" x14ac:dyDescent="0.2">
      <c r="A90" s="591" t="s">
        <v>546</v>
      </c>
      <c r="B90" s="592"/>
      <c r="C90" s="592"/>
      <c r="D90" s="592"/>
      <c r="E90" s="592"/>
      <c r="F90" s="592"/>
      <c r="G90" s="592"/>
      <c r="H90" s="592"/>
      <c r="I90" s="592"/>
      <c r="J90" s="592"/>
      <c r="K90" s="592"/>
      <c r="L90" s="592"/>
      <c r="M90" s="592"/>
      <c r="N90" s="592"/>
      <c r="O90" s="592"/>
      <c r="P90" s="592"/>
      <c r="Q90" s="592"/>
      <c r="R90" s="592"/>
      <c r="S90" s="592"/>
      <c r="T90" s="592"/>
      <c r="U90" s="592"/>
      <c r="V90" s="592"/>
      <c r="W90" s="592"/>
      <c r="X90" s="592"/>
      <c r="Y90" s="592"/>
      <c r="Z90" s="592"/>
      <c r="AA90" s="592"/>
      <c r="AB90" s="592"/>
      <c r="AC90" s="592"/>
      <c r="AD90" s="592"/>
      <c r="AE90" s="592"/>
      <c r="AF90" s="592"/>
      <c r="AG90" s="592"/>
      <c r="AH90" s="592"/>
      <c r="AI90" s="592"/>
      <c r="AJ90" s="592"/>
      <c r="AK90" s="592"/>
      <c r="AL90" s="592"/>
      <c r="AM90" s="592"/>
      <c r="AN90" s="592"/>
      <c r="AO90" s="592"/>
      <c r="AP90" s="592"/>
      <c r="AQ90" s="592"/>
      <c r="AR90" s="592"/>
      <c r="AS90" s="595">
        <v>14313719000</v>
      </c>
    </row>
    <row r="91" spans="1:45" x14ac:dyDescent="0.2">
      <c r="AS91" s="564"/>
    </row>
  </sheetData>
  <mergeCells count="19">
    <mergeCell ref="B1:AO1"/>
    <mergeCell ref="B2:I2"/>
    <mergeCell ref="J2:Q2"/>
    <mergeCell ref="R2:Y2"/>
    <mergeCell ref="Z2:AG2"/>
    <mergeCell ref="AI2:AR2"/>
    <mergeCell ref="AM3:AR3"/>
    <mergeCell ref="AS3:AT3"/>
    <mergeCell ref="AU3:AZ3"/>
    <mergeCell ref="AS2:AZ2"/>
    <mergeCell ref="B3:C3"/>
    <mergeCell ref="D3:I3"/>
    <mergeCell ref="J3:K3"/>
    <mergeCell ref="L3:Q3"/>
    <mergeCell ref="R3:S3"/>
    <mergeCell ref="T3:Y3"/>
    <mergeCell ref="Z3:AA3"/>
    <mergeCell ref="AB3:AG3"/>
    <mergeCell ref="AI3:AL3"/>
  </mergeCells>
  <pageMargins left="0.7" right="0.7" top="0.75" bottom="0.75" header="0.3" footer="0.3"/>
  <pageSetup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86"/>
  <sheetViews>
    <sheetView workbookViewId="0">
      <pane xSplit="1" ySplit="4" topLeftCell="B5" activePane="bottomRight" state="frozen"/>
      <selection pane="topRight" activeCell="B1" sqref="B1"/>
      <selection pane="bottomLeft" activeCell="A5" sqref="A5"/>
      <selection pane="bottomRight" activeCell="B5" sqref="B5"/>
    </sheetView>
  </sheetViews>
  <sheetFormatPr baseColWidth="10" defaultRowHeight="15" x14ac:dyDescent="0.2"/>
  <cols>
    <col min="1" max="1" width="42" style="85" bestFit="1" customWidth="1"/>
    <col min="2" max="2" width="13.5546875" bestFit="1" customWidth="1"/>
    <col min="3" max="3" width="5.6640625" customWidth="1"/>
    <col min="4" max="4" width="12.33203125" bestFit="1" customWidth="1"/>
    <col min="5" max="5" width="2.77734375" bestFit="1" customWidth="1"/>
    <col min="6" max="6" width="13.5546875" bestFit="1" customWidth="1"/>
    <col min="7" max="7" width="3.5546875" bestFit="1" customWidth="1"/>
    <col min="8" max="8" width="15.77734375" bestFit="1" customWidth="1"/>
    <col min="9" max="9" width="3.5546875" bestFit="1" customWidth="1"/>
    <col min="10" max="10" width="13.5546875" bestFit="1" customWidth="1"/>
    <col min="11" max="11" width="5.6640625" customWidth="1"/>
    <col min="12" max="12" width="12.33203125" bestFit="1" customWidth="1"/>
    <col min="13" max="13" width="2.77734375" bestFit="1" customWidth="1"/>
    <col min="14" max="14" width="12.33203125" bestFit="1" customWidth="1"/>
    <col min="15" max="15" width="3.5546875" bestFit="1" customWidth="1"/>
    <col min="16" max="16" width="12.33203125" bestFit="1" customWidth="1"/>
    <col min="17" max="17" width="3.5546875" bestFit="1" customWidth="1"/>
    <col min="18" max="18" width="13.5546875" bestFit="1" customWidth="1"/>
    <col min="19" max="19" width="5.6640625" bestFit="1" customWidth="1"/>
    <col min="20" max="20" width="12.33203125" bestFit="1" customWidth="1"/>
    <col min="21" max="21" width="2.77734375" bestFit="1" customWidth="1"/>
    <col min="22" max="22" width="12.33203125" bestFit="1" customWidth="1"/>
    <col min="23" max="23" width="3.5546875" bestFit="1" customWidth="1"/>
    <col min="24" max="24" width="12.33203125" bestFit="1" customWidth="1"/>
    <col min="25" max="25" width="3.5546875" bestFit="1" customWidth="1"/>
    <col min="26" max="27" width="14.33203125" bestFit="1" customWidth="1"/>
    <col min="28" max="28" width="5.6640625" customWidth="1"/>
    <col min="29" max="29" width="13.5546875" bestFit="1" customWidth="1"/>
    <col min="30" max="30" width="3.5546875" bestFit="1" customWidth="1"/>
    <col min="31" max="31" width="13.5546875" bestFit="1" customWidth="1"/>
    <col min="32" max="32" width="3.5546875" bestFit="1" customWidth="1"/>
    <col min="33" max="33" width="13.5546875" bestFit="1" customWidth="1"/>
    <col min="34" max="34" width="3.5546875" bestFit="1" customWidth="1"/>
  </cols>
  <sheetData>
    <row r="1" spans="1:34" ht="15.75" thickBot="1" x14ac:dyDescent="0.25">
      <c r="A1" s="618" t="s">
        <v>382</v>
      </c>
      <c r="J1" s="5">
        <v>759</v>
      </c>
      <c r="R1">
        <v>928</v>
      </c>
    </row>
    <row r="2" spans="1:34" ht="15.75" thickBot="1" x14ac:dyDescent="0.25">
      <c r="A2" s="618"/>
      <c r="B2" s="624" t="s">
        <v>331</v>
      </c>
      <c r="C2" s="625"/>
      <c r="D2" s="625"/>
      <c r="E2" s="625"/>
      <c r="F2" s="625"/>
      <c r="G2" s="625"/>
      <c r="H2" s="625"/>
      <c r="I2" s="626"/>
      <c r="J2" s="624" t="s">
        <v>332</v>
      </c>
      <c r="K2" s="625"/>
      <c r="L2" s="625"/>
      <c r="M2" s="625"/>
      <c r="N2" s="625"/>
      <c r="O2" s="625"/>
      <c r="P2" s="625"/>
      <c r="Q2" s="626"/>
      <c r="R2" s="624" t="s">
        <v>333</v>
      </c>
      <c r="S2" s="625"/>
      <c r="T2" s="625"/>
      <c r="U2" s="625"/>
      <c r="V2" s="625"/>
      <c r="W2" s="625"/>
      <c r="X2" s="625"/>
      <c r="Y2" s="626"/>
      <c r="Z2" s="294"/>
      <c r="AA2" s="624" t="s">
        <v>328</v>
      </c>
      <c r="AB2" s="625"/>
      <c r="AC2" s="625"/>
      <c r="AD2" s="625"/>
      <c r="AE2" s="625"/>
      <c r="AF2" s="625"/>
      <c r="AG2" s="625"/>
      <c r="AH2" s="626"/>
    </row>
    <row r="3" spans="1:34" x14ac:dyDescent="0.2">
      <c r="A3" s="618" t="s">
        <v>383</v>
      </c>
      <c r="B3" s="627" t="s">
        <v>102</v>
      </c>
      <c r="C3" s="621"/>
      <c r="D3" s="622" t="s">
        <v>103</v>
      </c>
      <c r="E3" s="622"/>
      <c r="F3" s="622"/>
      <c r="G3" s="622"/>
      <c r="H3" s="622"/>
      <c r="I3" s="623"/>
      <c r="J3" s="620" t="s">
        <v>102</v>
      </c>
      <c r="K3" s="621"/>
      <c r="L3" s="622" t="s">
        <v>103</v>
      </c>
      <c r="M3" s="622"/>
      <c r="N3" s="622"/>
      <c r="O3" s="622"/>
      <c r="P3" s="622"/>
      <c r="Q3" s="623"/>
      <c r="R3" s="620" t="s">
        <v>102</v>
      </c>
      <c r="S3" s="621"/>
      <c r="T3" s="622" t="s">
        <v>103</v>
      </c>
      <c r="U3" s="622"/>
      <c r="V3" s="622"/>
      <c r="W3" s="622"/>
      <c r="X3" s="622"/>
      <c r="Y3" s="623"/>
      <c r="Z3" s="295"/>
      <c r="AA3" s="620" t="s">
        <v>102</v>
      </c>
      <c r="AB3" s="621"/>
      <c r="AC3" s="622" t="s">
        <v>103</v>
      </c>
      <c r="AD3" s="622"/>
      <c r="AE3" s="622"/>
      <c r="AF3" s="622"/>
      <c r="AG3" s="622"/>
      <c r="AH3" s="623"/>
    </row>
    <row r="4" spans="1:34" ht="15.75" thickBot="1" x14ac:dyDescent="0.25">
      <c r="A4" s="619"/>
      <c r="B4" s="50" t="s">
        <v>104</v>
      </c>
      <c r="C4" s="51" t="s">
        <v>105</v>
      </c>
      <c r="D4" s="52" t="s">
        <v>106</v>
      </c>
      <c r="E4" s="53" t="s">
        <v>107</v>
      </c>
      <c r="F4" s="52" t="s">
        <v>108</v>
      </c>
      <c r="G4" s="53" t="s">
        <v>107</v>
      </c>
      <c r="H4" s="52" t="s">
        <v>109</v>
      </c>
      <c r="I4" s="54" t="s">
        <v>107</v>
      </c>
      <c r="J4" s="55" t="s">
        <v>104</v>
      </c>
      <c r="K4" s="51" t="s">
        <v>105</v>
      </c>
      <c r="L4" s="52" t="s">
        <v>106</v>
      </c>
      <c r="M4" s="53" t="s">
        <v>107</v>
      </c>
      <c r="N4" s="52" t="s">
        <v>108</v>
      </c>
      <c r="O4" s="53" t="s">
        <v>107</v>
      </c>
      <c r="P4" s="52" t="s">
        <v>109</v>
      </c>
      <c r="Q4" s="54" t="s">
        <v>107</v>
      </c>
      <c r="R4" s="55" t="s">
        <v>104</v>
      </c>
      <c r="S4" s="51" t="s">
        <v>105</v>
      </c>
      <c r="T4" s="52" t="s">
        <v>106</v>
      </c>
      <c r="U4" s="53" t="s">
        <v>107</v>
      </c>
      <c r="V4" s="52" t="s">
        <v>108</v>
      </c>
      <c r="W4" s="53" t="s">
        <v>107</v>
      </c>
      <c r="X4" s="52" t="s">
        <v>109</v>
      </c>
      <c r="Y4" s="54" t="s">
        <v>107</v>
      </c>
      <c r="Z4" s="55" t="s">
        <v>17</v>
      </c>
      <c r="AA4" s="55" t="s">
        <v>104</v>
      </c>
      <c r="AB4" s="51" t="s">
        <v>105</v>
      </c>
      <c r="AC4" s="52" t="s">
        <v>106</v>
      </c>
      <c r="AD4" s="53" t="s">
        <v>107</v>
      </c>
      <c r="AE4" s="52" t="s">
        <v>108</v>
      </c>
      <c r="AF4" s="53" t="s">
        <v>107</v>
      </c>
      <c r="AG4" s="52" t="s">
        <v>109</v>
      </c>
      <c r="AH4" s="54" t="s">
        <v>107</v>
      </c>
    </row>
    <row r="5" spans="1:34" x14ac:dyDescent="0.2">
      <c r="A5" s="2" t="s">
        <v>21</v>
      </c>
      <c r="B5" s="5">
        <f>SUM([11]con!$F$398)</f>
        <v>0</v>
      </c>
      <c r="C5" s="57">
        <f t="shared" ref="C5:C69" si="0">IF(OR(B5=0,B$85=0),0,B5/B$86)*100</f>
        <v>0</v>
      </c>
      <c r="D5" s="3">
        <f>SUM([11]con!$J$398)</f>
        <v>0</v>
      </c>
      <c r="E5" s="59">
        <f>IF(OR(D5=0,B5=0),0,D5/B5)*100</f>
        <v>0</v>
      </c>
      <c r="F5" s="58">
        <f>SUM(H5-D5)</f>
        <v>0</v>
      </c>
      <c r="G5" s="59">
        <f>IF(OR(F5=0,B7=0),0,F5/B7)*100</f>
        <v>0</v>
      </c>
      <c r="H5" s="3">
        <f>SUM([11]con!$N$398)</f>
        <v>0</v>
      </c>
      <c r="I5" s="60">
        <f>IF(OR(H5=0,B5=0),0,H5/B5)*100</f>
        <v>0</v>
      </c>
      <c r="J5" s="5">
        <f>SUM([11]con!$F$759)</f>
        <v>0</v>
      </c>
      <c r="K5" s="57">
        <f t="shared" ref="K5:K25" si="1">IF(OR(J5=0,J$85=0),0,J5/J$86)*100</f>
        <v>0</v>
      </c>
      <c r="L5" s="3">
        <f>SUM([11]con!$J$759)</f>
        <v>0</v>
      </c>
      <c r="M5" s="59">
        <f>IF(OR(L5=0,J5=0),0,L5/J5)*100</f>
        <v>0</v>
      </c>
      <c r="N5" s="58">
        <f>SUM(P5-L5)</f>
        <v>0</v>
      </c>
      <c r="O5" s="59">
        <f>IF(OR(N5=0,J7=0),0,N5/J7)*100</f>
        <v>0</v>
      </c>
      <c r="P5" s="3">
        <f>SUM([11]con!$N$759)</f>
        <v>0</v>
      </c>
      <c r="Q5" s="60">
        <f>IF(OR(P5=0,J5=0),0,P5/J5)*100</f>
        <v>0</v>
      </c>
      <c r="R5" s="5">
        <f>SUM([11]con!$F$928)</f>
        <v>0</v>
      </c>
      <c r="S5" s="57">
        <f t="shared" ref="S5:S25" si="2">IF(OR(R5=0,R$85=0),0,R5/R$86)*100</f>
        <v>0</v>
      </c>
      <c r="T5" s="3">
        <f>SUM([11]con!$J$928)</f>
        <v>0</v>
      </c>
      <c r="U5" s="59">
        <f>IF(OR(T5=0,R5=0),0,T5/R5)*100</f>
        <v>0</v>
      </c>
      <c r="V5" s="58">
        <f>SUM(X5-T5)</f>
        <v>0</v>
      </c>
      <c r="W5" s="59">
        <f>IF(OR(V5=0,R7=0),0,V5/R7)*100</f>
        <v>0</v>
      </c>
      <c r="X5" s="3">
        <f>SUM([11]con!$N$928)</f>
        <v>0</v>
      </c>
      <c r="Y5" s="60">
        <f>IF(OR(X5=0,R5=0),0,X5/R5)*100</f>
        <v>0</v>
      </c>
      <c r="Z5" s="5">
        <f>SUM([11]con!$D$396)</f>
        <v>0</v>
      </c>
      <c r="AA5" s="56">
        <f>SUM(B5+J5+R5)</f>
        <v>0</v>
      </c>
      <c r="AB5" s="59">
        <f t="shared" ref="AB5:AB37" si="3">IF(OR(AA5=0,AA$85=0),0,AA5/AA$86)*100</f>
        <v>0</v>
      </c>
      <c r="AC5" s="58">
        <f>SUM(D5+L5+T5)</f>
        <v>0</v>
      </c>
      <c r="AD5" s="59">
        <f t="shared" ref="AD5:AD29" si="4">IF(OR(AC5=0,AA5=0),0,AC5/AA5)*100</f>
        <v>0</v>
      </c>
      <c r="AE5" s="58">
        <f>SUM(F5+N5+V5)</f>
        <v>0</v>
      </c>
      <c r="AF5" s="59">
        <f>IF(OR(AE5=0,AA7=0),0,AE5/AA7)*100</f>
        <v>0</v>
      </c>
      <c r="AG5" s="58">
        <f>SUM(AC5+AE5)</f>
        <v>0</v>
      </c>
      <c r="AH5" s="60">
        <f t="shared" ref="AH5:AH29" si="5">IF(OR(AG5=0,AA5=0),0,AG5/AA5)*100</f>
        <v>0</v>
      </c>
    </row>
    <row r="6" spans="1:34" x14ac:dyDescent="0.2">
      <c r="A6" s="4" t="s">
        <v>22</v>
      </c>
      <c r="B6" s="5">
        <f>SUM([11]per!$F$398)</f>
        <v>0</v>
      </c>
      <c r="C6" s="57">
        <f t="shared" si="0"/>
        <v>0</v>
      </c>
      <c r="D6" s="7">
        <f>SUM([11]per!$J$398)</f>
        <v>0</v>
      </c>
      <c r="E6" s="62">
        <f>IF(OR(D6=0,B6=0),0,D6/B6)*100</f>
        <v>0</v>
      </c>
      <c r="F6" s="7">
        <f>SUM(H6-D6)</f>
        <v>0</v>
      </c>
      <c r="G6" s="62">
        <f>IF(OR(F6=0,B6=0),0,F6/B6)*100</f>
        <v>0</v>
      </c>
      <c r="H6" s="7">
        <f>SUM([11]per!$N$398)</f>
        <v>0</v>
      </c>
      <c r="I6" s="8">
        <f>IF(OR(H6=0,B6=0),0,H6/B6)*100</f>
        <v>0</v>
      </c>
      <c r="J6" s="5">
        <f>SUM([11]per!$F$759)</f>
        <v>0</v>
      </c>
      <c r="K6" s="57">
        <f t="shared" si="1"/>
        <v>0</v>
      </c>
      <c r="L6" s="7">
        <f>SUM([11]per!$J$759)</f>
        <v>0</v>
      </c>
      <c r="M6" s="62">
        <f>IF(OR(L6=0,J6=0),0,L6/J6)*100</f>
        <v>0</v>
      </c>
      <c r="N6" s="7">
        <f>SUM(P6-L6)</f>
        <v>0</v>
      </c>
      <c r="O6" s="62">
        <f>IF(OR(N6=0,J6=0),0,N6/J6)*100</f>
        <v>0</v>
      </c>
      <c r="P6" s="7">
        <f>SUM([11]per!$N$759)</f>
        <v>0</v>
      </c>
      <c r="Q6" s="8">
        <f>IF(OR(P6=0,J6=0),0,P6/J6)*100</f>
        <v>0</v>
      </c>
      <c r="R6" s="5">
        <f>SUM([11]per!$F$928)</f>
        <v>7000000000</v>
      </c>
      <c r="S6" s="57">
        <f t="shared" si="2"/>
        <v>0.79612048312933026</v>
      </c>
      <c r="T6" s="7">
        <f>SUM([11]per!$J$928)</f>
        <v>574336848</v>
      </c>
      <c r="U6" s="62">
        <f>IF(OR(T6=0,R6=0),0,T6/R6)*100</f>
        <v>8.2048121142857138</v>
      </c>
      <c r="V6" s="7">
        <f>SUM(X6-T6)</f>
        <v>2347054681</v>
      </c>
      <c r="W6" s="62">
        <f>IF(OR(V6=0,R6=0),0,V6/R6)*100</f>
        <v>33.529352585714285</v>
      </c>
      <c r="X6" s="7">
        <f>SUM([11]per!$N$928)</f>
        <v>2921391529</v>
      </c>
      <c r="Y6" s="8">
        <f>IF(OR(X6=0,R6=0),0,X6/R6)*100</f>
        <v>41.734164700000001</v>
      </c>
      <c r="Z6" s="5">
        <f>SUM([11]per!$D$396)</f>
        <v>7000000000</v>
      </c>
      <c r="AA6" s="61">
        <f>SUM(B6+J6+R6)</f>
        <v>7000000000</v>
      </c>
      <c r="AB6" s="62">
        <f t="shared" si="3"/>
        <v>5.3154592328422803E-2</v>
      </c>
      <c r="AC6" s="7">
        <f>SUM(D6+L6+T6)</f>
        <v>574336848</v>
      </c>
      <c r="AD6" s="62">
        <f t="shared" si="4"/>
        <v>8.2048121142857138</v>
      </c>
      <c r="AE6" s="7">
        <f>SUM(F6+N6+V6)</f>
        <v>2347054681</v>
      </c>
      <c r="AF6" s="62">
        <f t="shared" ref="AF6:AF29" si="6">IF(OR(AE6=0,AA6=0),0,AE6/AA6)*100</f>
        <v>33.529352585714285</v>
      </c>
      <c r="AG6" s="7">
        <f>SUM(AC6+AE6)</f>
        <v>2921391529</v>
      </c>
      <c r="AH6" s="8">
        <f t="shared" si="5"/>
        <v>41.734164700000001</v>
      </c>
    </row>
    <row r="7" spans="1:34" x14ac:dyDescent="0.2">
      <c r="A7" s="4" t="s">
        <v>23</v>
      </c>
      <c r="B7" s="5">
        <f>SUM([11]alc!$F$398)</f>
        <v>18682070000</v>
      </c>
      <c r="C7" s="57">
        <f t="shared" si="0"/>
        <v>0.24771289988710668</v>
      </c>
      <c r="D7" s="7">
        <f>SUM([11]alc!$J$398)</f>
        <v>1576935845</v>
      </c>
      <c r="E7" s="62">
        <f t="shared" ref="E7:E71" si="7">IF(OR(D7=0,B7=0),0,D7/B7)*100</f>
        <v>8.44090534400096</v>
      </c>
      <c r="F7" s="7">
        <f t="shared" ref="F7:F71" si="8">SUM(H7-D7)</f>
        <v>1950534102</v>
      </c>
      <c r="G7" s="62">
        <f t="shared" ref="G7:G71" si="9">IF(OR(F7=0,B7=0),0,F7/B7)*100</f>
        <v>10.44067441134735</v>
      </c>
      <c r="H7" s="7">
        <f>SUM([11]alc!$N$398)</f>
        <v>3527469947</v>
      </c>
      <c r="I7" s="8">
        <f t="shared" ref="I7:I69" si="10">IF(OR(H7=0,B7=0),0,H7/B7)*100</f>
        <v>18.881579755348309</v>
      </c>
      <c r="J7" s="5">
        <f>SUM([11]alc!$F$759)</f>
        <v>0</v>
      </c>
      <c r="K7" s="57">
        <f t="shared" si="1"/>
        <v>0</v>
      </c>
      <c r="L7" s="7">
        <f>SUM([11]alc!$J$759)</f>
        <v>0</v>
      </c>
      <c r="M7" s="62">
        <f t="shared" ref="M7:M23" si="11">IF(OR(L7=0,J7=0),0,L7/J7)*100</f>
        <v>0</v>
      </c>
      <c r="N7" s="7">
        <f t="shared" ref="N7:N23" si="12">SUM(P7-L7)</f>
        <v>0</v>
      </c>
      <c r="O7" s="62">
        <f t="shared" ref="O7:O23" si="13">IF(OR(N7=0,J7=0),0,N7/J7)*100</f>
        <v>0</v>
      </c>
      <c r="P7" s="7">
        <f>SUM([11]alc!$N$759)</f>
        <v>0</v>
      </c>
      <c r="Q7" s="8">
        <f t="shared" ref="Q7:Q69" si="14">IF(OR(P7=0,J7=0),0,P7/J7)*100</f>
        <v>0</v>
      </c>
      <c r="R7" s="5">
        <f>SUM([11]alc!$F$928)</f>
        <v>85355930000</v>
      </c>
      <c r="S7" s="57">
        <f t="shared" si="2"/>
        <v>9.7076577470790415</v>
      </c>
      <c r="T7" s="7">
        <f>SUM([11]alc!$J$928)</f>
        <v>2130747159</v>
      </c>
      <c r="U7" s="62">
        <f t="shared" ref="U7:U23" si="15">IF(OR(T7=0,R7=0),0,T7/R7)*100</f>
        <v>2.4963082928157423</v>
      </c>
      <c r="V7" s="7">
        <f t="shared" ref="V7:V23" si="16">SUM(X7-T7)</f>
        <v>25855537553</v>
      </c>
      <c r="W7" s="62">
        <f t="shared" ref="W7:W23" si="17">IF(OR(V7=0,R7=0),0,V7/R7)*100</f>
        <v>30.291436755477914</v>
      </c>
      <c r="X7" s="7">
        <f>SUM([11]alc!$N$928)</f>
        <v>27986284712</v>
      </c>
      <c r="Y7" s="8">
        <f t="shared" ref="Y7:Y69" si="18">IF(OR(X7=0,R7=0),0,X7/R7)*100</f>
        <v>32.787745048293658</v>
      </c>
      <c r="Z7" s="5">
        <f>SUM([11]alc!$D$396)</f>
        <v>104038000000</v>
      </c>
      <c r="AA7" s="61">
        <f>SUM(B7+J7+R7)</f>
        <v>104038000000</v>
      </c>
      <c r="AB7" s="62">
        <f t="shared" si="3"/>
        <v>0.79001392523777891</v>
      </c>
      <c r="AC7" s="7">
        <f>SUM(D7+L7+T7)</f>
        <v>3707683004</v>
      </c>
      <c r="AD7" s="62">
        <f t="shared" si="4"/>
        <v>3.5637776620081123</v>
      </c>
      <c r="AE7" s="7">
        <f>SUM(F7+N7+V7)</f>
        <v>27806071655</v>
      </c>
      <c r="AF7" s="62">
        <f t="shared" si="6"/>
        <v>26.726841783771317</v>
      </c>
      <c r="AG7" s="7">
        <f>SUM(AC7+AE7)</f>
        <v>31513754659</v>
      </c>
      <c r="AH7" s="8">
        <f t="shared" si="5"/>
        <v>30.290619445779427</v>
      </c>
    </row>
    <row r="8" spans="1:34" x14ac:dyDescent="0.2">
      <c r="A8" s="4" t="s">
        <v>24</v>
      </c>
      <c r="B8" s="5">
        <f>SUM([11]vee!$F$398)</f>
        <v>0</v>
      </c>
      <c r="C8" s="57">
        <f t="shared" si="0"/>
        <v>0</v>
      </c>
      <c r="D8" s="7">
        <f>SUM([11]vee!$J$398)</f>
        <v>0</v>
      </c>
      <c r="E8" s="62">
        <f t="shared" si="7"/>
        <v>0</v>
      </c>
      <c r="F8" s="7">
        <f t="shared" si="8"/>
        <v>0</v>
      </c>
      <c r="G8" s="62">
        <f t="shared" si="9"/>
        <v>0</v>
      </c>
      <c r="H8" s="7">
        <f>SUM([11]vee!$N$398)</f>
        <v>0</v>
      </c>
      <c r="I8" s="8">
        <f t="shared" si="10"/>
        <v>0</v>
      </c>
      <c r="J8" s="5">
        <f>SUM([11]vee!$F$759)</f>
        <v>0</v>
      </c>
      <c r="K8" s="57">
        <f t="shared" si="1"/>
        <v>0</v>
      </c>
      <c r="L8" s="7">
        <f>SUM([11]vee!$J$759)</f>
        <v>0</v>
      </c>
      <c r="M8" s="62">
        <f t="shared" si="11"/>
        <v>0</v>
      </c>
      <c r="N8" s="7">
        <f t="shared" si="12"/>
        <v>0</v>
      </c>
      <c r="O8" s="62">
        <f t="shared" si="13"/>
        <v>0</v>
      </c>
      <c r="P8" s="7">
        <f>SUM([11]vee!$N$759)</f>
        <v>0</v>
      </c>
      <c r="Q8" s="8">
        <f t="shared" si="14"/>
        <v>0</v>
      </c>
      <c r="R8" s="5">
        <f>SUM([11]vee!$F$928)</f>
        <v>1187719000</v>
      </c>
      <c r="S8" s="57">
        <f t="shared" si="2"/>
        <v>0.13508106058598357</v>
      </c>
      <c r="T8" s="7">
        <f>SUM([11]vee!$J$928)</f>
        <v>87445167</v>
      </c>
      <c r="U8" s="62">
        <f t="shared" si="15"/>
        <v>7.3624457468475288</v>
      </c>
      <c r="V8" s="7">
        <f t="shared" si="16"/>
        <v>767724335</v>
      </c>
      <c r="W8" s="62">
        <f t="shared" si="17"/>
        <v>64.638549606430473</v>
      </c>
      <c r="X8" s="7">
        <f>SUM([11]vee!$N$928)</f>
        <v>855169502</v>
      </c>
      <c r="Y8" s="8">
        <f t="shared" si="18"/>
        <v>72.000995353278014</v>
      </c>
      <c r="Z8" s="5">
        <f>SUM([11]vee!$D$396)</f>
        <v>1187719000</v>
      </c>
      <c r="AA8" s="61">
        <f>SUM(B8+J8+R8)</f>
        <v>1187719000</v>
      </c>
      <c r="AB8" s="62">
        <f t="shared" si="3"/>
        <v>9.0189598922460028E-3</v>
      </c>
      <c r="AC8" s="7">
        <f>SUM(D8+L8+T8)</f>
        <v>87445167</v>
      </c>
      <c r="AD8" s="62">
        <f t="shared" si="4"/>
        <v>7.3624457468475288</v>
      </c>
      <c r="AE8" s="7">
        <f>SUM(F8+N8+V8)</f>
        <v>767724335</v>
      </c>
      <c r="AF8" s="62">
        <f t="shared" si="6"/>
        <v>64.638549606430473</v>
      </c>
      <c r="AG8" s="7">
        <f>SUM(AC8+AE8)</f>
        <v>855169502</v>
      </c>
      <c r="AH8" s="8">
        <f t="shared" si="5"/>
        <v>72.000995353278014</v>
      </c>
    </row>
    <row r="9" spans="1:34" x14ac:dyDescent="0.2">
      <c r="A9" s="4" t="s">
        <v>25</v>
      </c>
      <c r="B9" s="5">
        <f>SUM([11]gob!$F$398)</f>
        <v>16611469000</v>
      </c>
      <c r="C9" s="57">
        <f t="shared" si="0"/>
        <v>0.22025798840143387</v>
      </c>
      <c r="D9" s="7">
        <f>SUM([11]gob!$J$398)</f>
        <v>62613021</v>
      </c>
      <c r="E9" s="62">
        <f t="shared" si="7"/>
        <v>0.37692645364476796</v>
      </c>
      <c r="F9" s="7">
        <f t="shared" si="8"/>
        <v>3566082087</v>
      </c>
      <c r="G9" s="62">
        <f t="shared" si="9"/>
        <v>21.467590175197628</v>
      </c>
      <c r="H9" s="7">
        <f>SUM([11]gob!$N$398)</f>
        <v>3628695108</v>
      </c>
      <c r="I9" s="8">
        <f t="shared" si="10"/>
        <v>21.844516628842399</v>
      </c>
      <c r="J9" s="5">
        <f>SUM([11]gob!$F$759)</f>
        <v>0</v>
      </c>
      <c r="K9" s="57">
        <f t="shared" si="1"/>
        <v>0</v>
      </c>
      <c r="L9" s="7">
        <f>SUM([11]gob!$J$759)</f>
        <v>0</v>
      </c>
      <c r="M9" s="62">
        <f t="shared" si="11"/>
        <v>0</v>
      </c>
      <c r="N9" s="7">
        <f t="shared" si="12"/>
        <v>0</v>
      </c>
      <c r="O9" s="62">
        <f t="shared" si="13"/>
        <v>0</v>
      </c>
      <c r="P9" s="7">
        <f>SUM([11]gob!$N$759)</f>
        <v>0</v>
      </c>
      <c r="Q9" s="8">
        <f t="shared" si="14"/>
        <v>0</v>
      </c>
      <c r="R9" s="5">
        <f>SUM([11]gob!$F$928)</f>
        <v>69336531000</v>
      </c>
      <c r="S9" s="57">
        <f t="shared" si="2"/>
        <v>7.8857475083188255</v>
      </c>
      <c r="T9" s="7">
        <f>SUM([11]gob!$J$928)</f>
        <v>1436071697</v>
      </c>
      <c r="U9" s="62">
        <f t="shared" si="15"/>
        <v>2.0711617329110394</v>
      </c>
      <c r="V9" s="7">
        <f t="shared" si="16"/>
        <v>27133619230</v>
      </c>
      <c r="W9" s="62">
        <f t="shared" si="17"/>
        <v>39.133222903810974</v>
      </c>
      <c r="X9" s="7">
        <f>SUM([11]gob!$N$928)</f>
        <v>28569690927</v>
      </c>
      <c r="Y9" s="8">
        <f t="shared" si="18"/>
        <v>41.204384636722018</v>
      </c>
      <c r="Z9" s="5">
        <f>SUM([11]gob!$D$396)</f>
        <v>85948000000</v>
      </c>
      <c r="AA9" s="61">
        <f>SUM(B9+J9+R9)</f>
        <v>85948000000</v>
      </c>
      <c r="AB9" s="62">
        <f t="shared" si="3"/>
        <v>0.65264727163475478</v>
      </c>
      <c r="AC9" s="7">
        <f>SUM(D9+L9+T9)</f>
        <v>1498684718</v>
      </c>
      <c r="AD9" s="62">
        <f t="shared" si="4"/>
        <v>1.743710985712291</v>
      </c>
      <c r="AE9" s="7">
        <f>SUM(F9+N9+V9)</f>
        <v>30699701317</v>
      </c>
      <c r="AF9" s="62">
        <f t="shared" si="6"/>
        <v>35.718924602084982</v>
      </c>
      <c r="AG9" s="7">
        <f>SUM(AC9+AE9)</f>
        <v>32198386035</v>
      </c>
      <c r="AH9" s="8">
        <f t="shared" si="5"/>
        <v>37.462635587797273</v>
      </c>
    </row>
    <row r="10" spans="1:34" x14ac:dyDescent="0.2">
      <c r="A10" s="4" t="s">
        <v>26</v>
      </c>
      <c r="B10" s="5">
        <f>SUM(B11:B14)</f>
        <v>0</v>
      </c>
      <c r="C10" s="57">
        <f t="shared" si="0"/>
        <v>0</v>
      </c>
      <c r="D10" s="7">
        <f>SUM(D11:D14)</f>
        <v>0</v>
      </c>
      <c r="E10" s="62">
        <f t="shared" si="7"/>
        <v>0</v>
      </c>
      <c r="F10" s="7">
        <f t="shared" si="8"/>
        <v>0</v>
      </c>
      <c r="G10" s="62">
        <f t="shared" si="9"/>
        <v>0</v>
      </c>
      <c r="H10" s="7">
        <f>SUM(H11:H14)</f>
        <v>0</v>
      </c>
      <c r="I10" s="8">
        <f t="shared" si="10"/>
        <v>0</v>
      </c>
      <c r="J10" s="5">
        <f>SUM(J11:J14)</f>
        <v>0</v>
      </c>
      <c r="K10" s="57">
        <f t="shared" si="1"/>
        <v>0</v>
      </c>
      <c r="L10" s="7">
        <f>SUM(L11:L14)</f>
        <v>0</v>
      </c>
      <c r="M10" s="62">
        <f t="shared" si="11"/>
        <v>0</v>
      </c>
      <c r="N10" s="7">
        <f t="shared" si="12"/>
        <v>0</v>
      </c>
      <c r="O10" s="62">
        <f t="shared" si="13"/>
        <v>0</v>
      </c>
      <c r="P10" s="7">
        <f>SUM(P11:P14)</f>
        <v>0</v>
      </c>
      <c r="Q10" s="8">
        <f t="shared" si="14"/>
        <v>0</v>
      </c>
      <c r="R10" s="5">
        <f>SUM(R11:R14)</f>
        <v>28291604000</v>
      </c>
      <c r="S10" s="57">
        <f t="shared" si="2"/>
        <v>3.2176464921405272</v>
      </c>
      <c r="T10" s="7">
        <f>SUM(T11:T14)</f>
        <v>483187428</v>
      </c>
      <c r="U10" s="62">
        <f t="shared" si="15"/>
        <v>1.7078827626740427</v>
      </c>
      <c r="V10" s="7">
        <f t="shared" si="16"/>
        <v>6184609251</v>
      </c>
      <c r="W10" s="62">
        <f t="shared" si="17"/>
        <v>21.860228394968345</v>
      </c>
      <c r="X10" s="7">
        <f>SUM(X11:X14)</f>
        <v>6667796679</v>
      </c>
      <c r="Y10" s="8">
        <f t="shared" si="18"/>
        <v>23.568111157642388</v>
      </c>
      <c r="Z10" s="5">
        <f>SUM(Z11:Z14)</f>
        <v>28291604000</v>
      </c>
      <c r="AA10" s="5">
        <f>SUM(AA11:AA14)</f>
        <v>28291604000</v>
      </c>
      <c r="AB10" s="57">
        <f t="shared" si="3"/>
        <v>0.2148326681338823</v>
      </c>
      <c r="AC10" s="7">
        <f>SUM(AC11:AC14)</f>
        <v>483187428</v>
      </c>
      <c r="AD10" s="62">
        <f t="shared" si="4"/>
        <v>1.7078827626740427</v>
      </c>
      <c r="AE10" s="7">
        <f>SUM(AG10-AC10)</f>
        <v>6184609251</v>
      </c>
      <c r="AF10" s="62">
        <f t="shared" si="6"/>
        <v>21.860228394968345</v>
      </c>
      <c r="AG10" s="7">
        <f>SUM(AG11:AG14)</f>
        <v>6667796679</v>
      </c>
      <c r="AH10" s="8">
        <f t="shared" si="5"/>
        <v>23.568111157642388</v>
      </c>
    </row>
    <row r="11" spans="1:34" x14ac:dyDescent="0.2">
      <c r="A11" s="4" t="s">
        <v>27</v>
      </c>
      <c r="B11" s="5">
        <f>SUM([11]hco!$F$398)</f>
        <v>0</v>
      </c>
      <c r="C11" s="57">
        <f t="shared" si="0"/>
        <v>0</v>
      </c>
      <c r="D11" s="7">
        <f>SUM([11]hco!$J$398)</f>
        <v>0</v>
      </c>
      <c r="E11" s="62">
        <f t="shared" si="7"/>
        <v>0</v>
      </c>
      <c r="F11" s="7">
        <f t="shared" si="8"/>
        <v>0</v>
      </c>
      <c r="G11" s="62">
        <f t="shared" si="9"/>
        <v>0</v>
      </c>
      <c r="H11" s="7">
        <f>SUM([11]hco!$N$398)</f>
        <v>0</v>
      </c>
      <c r="I11" s="8">
        <f t="shared" si="10"/>
        <v>0</v>
      </c>
      <c r="J11" s="5">
        <f>SUM([11]hco!$F$759)</f>
        <v>0</v>
      </c>
      <c r="K11" s="57">
        <f t="shared" si="1"/>
        <v>0</v>
      </c>
      <c r="L11" s="7">
        <f>SUM([11]hco!$J$759)</f>
        <v>0</v>
      </c>
      <c r="M11" s="62">
        <f t="shared" si="11"/>
        <v>0</v>
      </c>
      <c r="N11" s="7">
        <f t="shared" si="12"/>
        <v>0</v>
      </c>
      <c r="O11" s="62">
        <f t="shared" si="13"/>
        <v>0</v>
      </c>
      <c r="P11" s="7">
        <f>SUM([11]hco!$N$759)</f>
        <v>0</v>
      </c>
      <c r="Q11" s="8">
        <f t="shared" si="14"/>
        <v>0</v>
      </c>
      <c r="R11" s="5">
        <f>SUM([11]hco!$F$928)</f>
        <v>20749127000</v>
      </c>
      <c r="S11" s="57">
        <f t="shared" si="2"/>
        <v>2.3598292873931186</v>
      </c>
      <c r="T11" s="7">
        <f>SUM([11]hco!$J$928)</f>
        <v>411882594</v>
      </c>
      <c r="U11" s="62">
        <f t="shared" si="15"/>
        <v>1.9850598726394608</v>
      </c>
      <c r="V11" s="7">
        <f t="shared" si="16"/>
        <v>5834164208</v>
      </c>
      <c r="W11" s="62">
        <f t="shared" si="17"/>
        <v>28.117636987811583</v>
      </c>
      <c r="X11" s="7">
        <f>SUM([11]hco!$N$928)</f>
        <v>6246046802</v>
      </c>
      <c r="Y11" s="8">
        <f t="shared" si="18"/>
        <v>30.102696860451044</v>
      </c>
      <c r="Z11" s="5">
        <f>SUM([11]hco!$D$396)</f>
        <v>20749127000</v>
      </c>
      <c r="AA11" s="61">
        <f t="shared" ref="AA11:AA49" si="19">SUM(B11+J11+R11)</f>
        <v>20749127000</v>
      </c>
      <c r="AB11" s="62">
        <f t="shared" si="3"/>
        <v>0.15755876955081008</v>
      </c>
      <c r="AC11" s="7">
        <f t="shared" ref="AC11:AC28" si="20">SUM(D11+L11+T11)</f>
        <v>411882594</v>
      </c>
      <c r="AD11" s="62">
        <f t="shared" si="4"/>
        <v>1.9850598726394608</v>
      </c>
      <c r="AE11" s="7">
        <f t="shared" ref="AE11:AE28" si="21">SUM(F11+N11+V11)</f>
        <v>5834164208</v>
      </c>
      <c r="AF11" s="62">
        <f t="shared" si="6"/>
        <v>28.117636987811583</v>
      </c>
      <c r="AG11" s="7">
        <f t="shared" ref="AG11:AG28" si="22">SUM(AC11+AE11)</f>
        <v>6246046802</v>
      </c>
      <c r="AH11" s="8">
        <f t="shared" si="5"/>
        <v>30.102696860451044</v>
      </c>
    </row>
    <row r="12" spans="1:34" x14ac:dyDescent="0.2">
      <c r="A12" s="4" t="s">
        <v>28</v>
      </c>
      <c r="B12" s="5">
        <f>SUM([11]hpt!$F$398)</f>
        <v>0</v>
      </c>
      <c r="C12" s="57">
        <f t="shared" si="0"/>
        <v>0</v>
      </c>
      <c r="D12" s="7">
        <f>SUM([11]hpt!$J$398)</f>
        <v>0</v>
      </c>
      <c r="E12" s="62">
        <f t="shared" si="7"/>
        <v>0</v>
      </c>
      <c r="F12" s="7">
        <f t="shared" si="8"/>
        <v>0</v>
      </c>
      <c r="G12" s="62">
        <f t="shared" si="9"/>
        <v>0</v>
      </c>
      <c r="H12" s="7">
        <f>SUM([11]hpt!$N$398)</f>
        <v>0</v>
      </c>
      <c r="I12" s="8">
        <f t="shared" si="10"/>
        <v>0</v>
      </c>
      <c r="J12" s="5">
        <f>SUM([11]hpt!$F$759)</f>
        <v>0</v>
      </c>
      <c r="K12" s="57">
        <f t="shared" si="1"/>
        <v>0</v>
      </c>
      <c r="L12" s="7">
        <f>SUM([11]hpt!$J$759)</f>
        <v>0</v>
      </c>
      <c r="M12" s="62">
        <f t="shared" si="11"/>
        <v>0</v>
      </c>
      <c r="N12" s="7">
        <f t="shared" si="12"/>
        <v>0</v>
      </c>
      <c r="O12" s="62">
        <f t="shared" si="13"/>
        <v>0</v>
      </c>
      <c r="P12" s="7">
        <f>SUM([11]hpt!$N$759)</f>
        <v>0</v>
      </c>
      <c r="Q12" s="8">
        <f t="shared" si="14"/>
        <v>0</v>
      </c>
      <c r="R12" s="5">
        <f>SUM([11]hpt!$F$928)</f>
        <v>0</v>
      </c>
      <c r="S12" s="57">
        <f t="shared" si="2"/>
        <v>0</v>
      </c>
      <c r="T12" s="7">
        <f>SUM([11]hpt!$J$928)</f>
        <v>0</v>
      </c>
      <c r="U12" s="62">
        <f t="shared" si="15"/>
        <v>0</v>
      </c>
      <c r="V12" s="7">
        <f t="shared" si="16"/>
        <v>0</v>
      </c>
      <c r="W12" s="62">
        <f t="shared" si="17"/>
        <v>0</v>
      </c>
      <c r="X12" s="7">
        <f>SUM([11]hpt!$N$928)</f>
        <v>0</v>
      </c>
      <c r="Y12" s="8">
        <f t="shared" si="18"/>
        <v>0</v>
      </c>
      <c r="Z12" s="5">
        <f>SUM([11]hpt!$D$396)</f>
        <v>0</v>
      </c>
      <c r="AA12" s="61">
        <f t="shared" si="19"/>
        <v>0</v>
      </c>
      <c r="AB12" s="62">
        <f t="shared" si="3"/>
        <v>0</v>
      </c>
      <c r="AC12" s="7">
        <f t="shared" si="20"/>
        <v>0</v>
      </c>
      <c r="AD12" s="62">
        <f t="shared" si="4"/>
        <v>0</v>
      </c>
      <c r="AE12" s="7">
        <f t="shared" si="21"/>
        <v>0</v>
      </c>
      <c r="AF12" s="62">
        <f t="shared" si="6"/>
        <v>0</v>
      </c>
      <c r="AG12" s="7">
        <f t="shared" si="22"/>
        <v>0</v>
      </c>
      <c r="AH12" s="8">
        <f t="shared" si="5"/>
        <v>0</v>
      </c>
    </row>
    <row r="13" spans="1:34" x14ac:dyDescent="0.2">
      <c r="A13" s="4" t="s">
        <v>110</v>
      </c>
      <c r="B13" s="5">
        <f>SUM([11]hcr!$F$398)</f>
        <v>0</v>
      </c>
      <c r="C13" s="57">
        <f t="shared" si="0"/>
        <v>0</v>
      </c>
      <c r="D13" s="7">
        <f>SUM([11]hcr!$J$398)</f>
        <v>0</v>
      </c>
      <c r="E13" s="62">
        <f t="shared" si="7"/>
        <v>0</v>
      </c>
      <c r="F13" s="7">
        <f t="shared" si="8"/>
        <v>0</v>
      </c>
      <c r="G13" s="62">
        <f t="shared" si="9"/>
        <v>0</v>
      </c>
      <c r="H13" s="7">
        <f>SUM([11]hcr!$N$398)</f>
        <v>0</v>
      </c>
      <c r="I13" s="8">
        <f t="shared" si="10"/>
        <v>0</v>
      </c>
      <c r="J13" s="5">
        <f>SUM([11]hcr!$F$759)</f>
        <v>0</v>
      </c>
      <c r="K13" s="57">
        <f t="shared" si="1"/>
        <v>0</v>
      </c>
      <c r="L13" s="7">
        <f>SUM([11]hcr!$J$759)</f>
        <v>0</v>
      </c>
      <c r="M13" s="62">
        <f t="shared" si="11"/>
        <v>0</v>
      </c>
      <c r="N13" s="7">
        <f t="shared" si="12"/>
        <v>0</v>
      </c>
      <c r="O13" s="62">
        <f t="shared" si="13"/>
        <v>0</v>
      </c>
      <c r="P13" s="7">
        <f>SUM([11]hcr!$N$759)</f>
        <v>0</v>
      </c>
      <c r="Q13" s="8">
        <f t="shared" si="14"/>
        <v>0</v>
      </c>
      <c r="R13" s="5">
        <f>SUM([11]hcr!$F$928)</f>
        <v>0</v>
      </c>
      <c r="S13" s="57">
        <f t="shared" si="2"/>
        <v>0</v>
      </c>
      <c r="T13" s="7">
        <f>SUM([11]hcr!$J$928)</f>
        <v>0</v>
      </c>
      <c r="U13" s="62">
        <f t="shared" si="15"/>
        <v>0</v>
      </c>
      <c r="V13" s="7">
        <f t="shared" si="16"/>
        <v>0</v>
      </c>
      <c r="W13" s="62">
        <f t="shared" si="17"/>
        <v>0</v>
      </c>
      <c r="X13" s="7">
        <f>SUM([11]hcr!$N$928)</f>
        <v>0</v>
      </c>
      <c r="Y13" s="8">
        <f t="shared" si="18"/>
        <v>0</v>
      </c>
      <c r="Z13" s="5">
        <f>SUM([11]hcr!$D$396)</f>
        <v>0</v>
      </c>
      <c r="AA13" s="61">
        <f t="shared" si="19"/>
        <v>0</v>
      </c>
      <c r="AB13" s="62">
        <f t="shared" si="3"/>
        <v>0</v>
      </c>
      <c r="AC13" s="7">
        <f t="shared" si="20"/>
        <v>0</v>
      </c>
      <c r="AD13" s="62">
        <f t="shared" si="4"/>
        <v>0</v>
      </c>
      <c r="AE13" s="7">
        <f t="shared" si="21"/>
        <v>0</v>
      </c>
      <c r="AF13" s="62">
        <f t="shared" si="6"/>
        <v>0</v>
      </c>
      <c r="AG13" s="7">
        <f t="shared" si="22"/>
        <v>0</v>
      </c>
      <c r="AH13" s="8">
        <f t="shared" si="5"/>
        <v>0</v>
      </c>
    </row>
    <row r="14" spans="1:34" x14ac:dyDescent="0.2">
      <c r="A14" s="4" t="s">
        <v>30</v>
      </c>
      <c r="B14" s="5">
        <f>SUM([11]hct!$F$398)</f>
        <v>0</v>
      </c>
      <c r="C14" s="57">
        <f t="shared" si="0"/>
        <v>0</v>
      </c>
      <c r="D14" s="7">
        <f>SUM([11]hct!$J$398)</f>
        <v>0</v>
      </c>
      <c r="E14" s="62">
        <f t="shared" si="7"/>
        <v>0</v>
      </c>
      <c r="F14" s="7">
        <f t="shared" si="8"/>
        <v>0</v>
      </c>
      <c r="G14" s="62">
        <f t="shared" si="9"/>
        <v>0</v>
      </c>
      <c r="H14" s="7">
        <f>SUM([11]hct!$N$398)</f>
        <v>0</v>
      </c>
      <c r="I14" s="8">
        <f t="shared" si="10"/>
        <v>0</v>
      </c>
      <c r="J14" s="5">
        <f>SUM([11]hct!$F$759)</f>
        <v>0</v>
      </c>
      <c r="K14" s="57">
        <f t="shared" si="1"/>
        <v>0</v>
      </c>
      <c r="L14" s="7">
        <f>SUM([11]hct!$J$759)</f>
        <v>0</v>
      </c>
      <c r="M14" s="62">
        <f t="shared" si="11"/>
        <v>0</v>
      </c>
      <c r="N14" s="7">
        <f t="shared" si="12"/>
        <v>0</v>
      </c>
      <c r="O14" s="62">
        <f t="shared" si="13"/>
        <v>0</v>
      </c>
      <c r="P14" s="7">
        <f>SUM([11]hct!$N$759)</f>
        <v>0</v>
      </c>
      <c r="Q14" s="8">
        <f t="shared" si="14"/>
        <v>0</v>
      </c>
      <c r="R14" s="5">
        <f>SUM([11]hct!$F$928)</f>
        <v>7542477000</v>
      </c>
      <c r="S14" s="57">
        <f t="shared" si="2"/>
        <v>0.85781720474740875</v>
      </c>
      <c r="T14" s="7">
        <f>SUM([11]hct!$J$928)</f>
        <v>71304834</v>
      </c>
      <c r="U14" s="62">
        <f t="shared" si="15"/>
        <v>0.94537688348270732</v>
      </c>
      <c r="V14" s="7">
        <f t="shared" si="16"/>
        <v>350445043</v>
      </c>
      <c r="W14" s="62">
        <f t="shared" si="17"/>
        <v>4.6462858686874355</v>
      </c>
      <c r="X14" s="7">
        <f>SUM([11]hct!$N$928)</f>
        <v>421749877</v>
      </c>
      <c r="Y14" s="8">
        <f t="shared" si="18"/>
        <v>5.5916627521701425</v>
      </c>
      <c r="Z14" s="5">
        <f>SUM([11]hct!$D$396)</f>
        <v>7542477000</v>
      </c>
      <c r="AA14" s="61">
        <f t="shared" si="19"/>
        <v>7542477000</v>
      </c>
      <c r="AB14" s="62">
        <f t="shared" si="3"/>
        <v>5.7273898583072212E-2</v>
      </c>
      <c r="AC14" s="7">
        <f t="shared" si="20"/>
        <v>71304834</v>
      </c>
      <c r="AD14" s="62">
        <f t="shared" si="4"/>
        <v>0.94537688348270732</v>
      </c>
      <c r="AE14" s="7">
        <f t="shared" si="21"/>
        <v>350445043</v>
      </c>
      <c r="AF14" s="62">
        <f t="shared" si="6"/>
        <v>4.6462858686874355</v>
      </c>
      <c r="AG14" s="7">
        <f t="shared" si="22"/>
        <v>421749877</v>
      </c>
      <c r="AH14" s="8">
        <f t="shared" si="5"/>
        <v>5.5916627521701425</v>
      </c>
    </row>
    <row r="15" spans="1:34" x14ac:dyDescent="0.2">
      <c r="A15" s="4" t="s">
        <v>31</v>
      </c>
      <c r="B15" s="5">
        <f>SUM([11]edu!$F$398)</f>
        <v>3119042230000</v>
      </c>
      <c r="C15" s="57">
        <f t="shared" si="0"/>
        <v>41.356605326050484</v>
      </c>
      <c r="D15" s="7">
        <f>SUM([11]edu!$J$398)</f>
        <v>355278379889</v>
      </c>
      <c r="E15" s="62">
        <f t="shared" si="7"/>
        <v>11.390624226623567</v>
      </c>
      <c r="F15" s="7">
        <f t="shared" si="8"/>
        <v>375029127412</v>
      </c>
      <c r="G15" s="62">
        <f t="shared" si="9"/>
        <v>12.023855393968166</v>
      </c>
      <c r="H15" s="7">
        <f>SUM([11]edu!$N$398)</f>
        <v>730307507301</v>
      </c>
      <c r="I15" s="8">
        <f t="shared" si="10"/>
        <v>23.414479620591734</v>
      </c>
      <c r="J15" s="5">
        <f>SUM([11]edu!$F$759)</f>
        <v>0</v>
      </c>
      <c r="K15" s="57">
        <f t="shared" si="1"/>
        <v>0</v>
      </c>
      <c r="L15" s="7">
        <f>SUM([11]edu!$J$759)</f>
        <v>0</v>
      </c>
      <c r="M15" s="62">
        <f t="shared" si="11"/>
        <v>0</v>
      </c>
      <c r="N15" s="7">
        <f t="shared" si="12"/>
        <v>0</v>
      </c>
      <c r="O15" s="62">
        <f t="shared" si="13"/>
        <v>0</v>
      </c>
      <c r="P15" s="7">
        <f>SUM([11]edu!$N$759)</f>
        <v>0</v>
      </c>
      <c r="Q15" s="8">
        <f t="shared" si="14"/>
        <v>0</v>
      </c>
      <c r="R15" s="5">
        <f>SUM([11]edu!$F$928)</f>
        <v>300378000</v>
      </c>
      <c r="S15" s="57">
        <f t="shared" si="2"/>
        <v>3.4162439783060279E-2</v>
      </c>
      <c r="T15" s="7">
        <f>SUM([11]edu!$J$928)</f>
        <v>11247833</v>
      </c>
      <c r="U15" s="62">
        <f t="shared" si="15"/>
        <v>3.7445595216693635</v>
      </c>
      <c r="V15" s="7">
        <f t="shared" si="16"/>
        <v>32136667</v>
      </c>
      <c r="W15" s="62">
        <f t="shared" si="17"/>
        <v>10.698741918516003</v>
      </c>
      <c r="X15" s="7">
        <f>SUM([11]edu!$N$928)</f>
        <v>43384500</v>
      </c>
      <c r="Y15" s="8">
        <f t="shared" si="18"/>
        <v>14.443301440185365</v>
      </c>
      <c r="Z15" s="5">
        <f>SUM([11]edu!$D$396)</f>
        <v>3119342608000</v>
      </c>
      <c r="AA15" s="61">
        <f t="shared" si="19"/>
        <v>3119342608000</v>
      </c>
      <c r="AB15" s="62">
        <f t="shared" si="3"/>
        <v>23.68676923727417</v>
      </c>
      <c r="AC15" s="7">
        <f t="shared" si="20"/>
        <v>355289627722</v>
      </c>
      <c r="AD15" s="62">
        <f t="shared" si="4"/>
        <v>11.389887946608011</v>
      </c>
      <c r="AE15" s="7">
        <f t="shared" si="21"/>
        <v>375061264079</v>
      </c>
      <c r="AF15" s="62">
        <f t="shared" si="6"/>
        <v>12.023727791782211</v>
      </c>
      <c r="AG15" s="7">
        <f t="shared" si="22"/>
        <v>730350891801</v>
      </c>
      <c r="AH15" s="8">
        <f t="shared" si="5"/>
        <v>23.413615738390224</v>
      </c>
    </row>
    <row r="16" spans="1:34" x14ac:dyDescent="0.2">
      <c r="A16" s="4" t="s">
        <v>32</v>
      </c>
      <c r="B16" s="5">
        <f>SUM([11]moa!$F$398)</f>
        <v>0</v>
      </c>
      <c r="C16" s="57">
        <f t="shared" si="0"/>
        <v>0</v>
      </c>
      <c r="D16" s="7">
        <f>SUM([11]moa!$J$398)</f>
        <v>0</v>
      </c>
      <c r="E16" s="62">
        <f t="shared" si="7"/>
        <v>0</v>
      </c>
      <c r="F16" s="7">
        <f t="shared" si="8"/>
        <v>0</v>
      </c>
      <c r="G16" s="62">
        <f t="shared" si="9"/>
        <v>0</v>
      </c>
      <c r="H16" s="7">
        <f>SUM([11]moa!$N$398)</f>
        <v>0</v>
      </c>
      <c r="I16" s="8">
        <f t="shared" si="10"/>
        <v>0</v>
      </c>
      <c r="J16" s="5">
        <f>SUM([11]moa!$F$759)</f>
        <v>30831791352</v>
      </c>
      <c r="K16" s="57">
        <f t="shared" si="1"/>
        <v>0</v>
      </c>
      <c r="L16" s="7">
        <f>SUM([11]moa!$J$759)</f>
        <v>540390664</v>
      </c>
      <c r="M16" s="62">
        <f t="shared" si="11"/>
        <v>1.7527060229179512</v>
      </c>
      <c r="N16" s="7">
        <f t="shared" si="12"/>
        <v>6052147208</v>
      </c>
      <c r="O16" s="62">
        <f t="shared" si="13"/>
        <v>19.629567218148058</v>
      </c>
      <c r="P16" s="7">
        <f>SUM([11]moa!$N$759)</f>
        <v>6592537872</v>
      </c>
      <c r="Q16" s="8">
        <f t="shared" si="14"/>
        <v>21.382273241066009</v>
      </c>
      <c r="R16" s="5">
        <f>SUM([11]moa!$F$928)</f>
        <v>45597774583</v>
      </c>
      <c r="S16" s="57">
        <f t="shared" si="2"/>
        <v>5.1859031900914649</v>
      </c>
      <c r="T16" s="7">
        <f>SUM([11]moa!$J$928)</f>
        <v>351520227</v>
      </c>
      <c r="U16" s="62">
        <f t="shared" si="15"/>
        <v>0.77091531377291289</v>
      </c>
      <c r="V16" s="7">
        <f t="shared" si="16"/>
        <v>2476684369</v>
      </c>
      <c r="W16" s="62">
        <f t="shared" si="17"/>
        <v>5.4315904485465181</v>
      </c>
      <c r="X16" s="7">
        <f>SUM([11]moa!$N$928)</f>
        <v>2828204596</v>
      </c>
      <c r="Y16" s="8">
        <f t="shared" si="18"/>
        <v>6.2025057623194311</v>
      </c>
      <c r="Z16" s="5">
        <f>SUM([11]moa!$D$396)</f>
        <v>91094602000</v>
      </c>
      <c r="AA16" s="61">
        <f t="shared" si="19"/>
        <v>76429565935</v>
      </c>
      <c r="AB16" s="62">
        <f t="shared" si="3"/>
        <v>0.58036891701617666</v>
      </c>
      <c r="AC16" s="7">
        <f t="shared" si="20"/>
        <v>891910891</v>
      </c>
      <c r="AD16" s="62">
        <f t="shared" si="4"/>
        <v>1.1669710276236962</v>
      </c>
      <c r="AE16" s="7">
        <f t="shared" si="21"/>
        <v>8528831577</v>
      </c>
      <c r="AF16" s="62">
        <f t="shared" si="6"/>
        <v>11.15907368132039</v>
      </c>
      <c r="AG16" s="7">
        <f t="shared" si="22"/>
        <v>9420742468</v>
      </c>
      <c r="AH16" s="8">
        <f t="shared" si="5"/>
        <v>12.326044708944087</v>
      </c>
    </row>
    <row r="17" spans="1:34" ht="25.5" x14ac:dyDescent="0.2">
      <c r="A17" s="4" t="s">
        <v>33</v>
      </c>
      <c r="B17" s="5">
        <f>SUM([11]mot!$F$398)</f>
        <v>0</v>
      </c>
      <c r="C17" s="57">
        <f t="shared" si="0"/>
        <v>0</v>
      </c>
      <c r="D17" s="7">
        <f>SUM([11]mot!$J$398)</f>
        <v>0</v>
      </c>
      <c r="E17" s="62">
        <f t="shared" si="7"/>
        <v>0</v>
      </c>
      <c r="F17" s="7">
        <f t="shared" si="8"/>
        <v>0</v>
      </c>
      <c r="G17" s="62">
        <f t="shared" si="9"/>
        <v>0</v>
      </c>
      <c r="H17" s="7">
        <f>SUM([11]mot!$N$398)</f>
        <v>0</v>
      </c>
      <c r="I17" s="8">
        <f t="shared" si="10"/>
        <v>0</v>
      </c>
      <c r="J17" s="5">
        <f>SUM([11]mot!$F$759)</f>
        <v>148856378065</v>
      </c>
      <c r="K17" s="57">
        <f t="shared" si="1"/>
        <v>0</v>
      </c>
      <c r="L17" s="7">
        <f>SUM([11]mot!$J$759)</f>
        <v>10859687978</v>
      </c>
      <c r="M17" s="62">
        <f t="shared" si="11"/>
        <v>7.2954132830358009</v>
      </c>
      <c r="N17" s="7">
        <f t="shared" si="12"/>
        <v>20431556613</v>
      </c>
      <c r="O17" s="62">
        <f t="shared" si="13"/>
        <v>13.725684366764792</v>
      </c>
      <c r="P17" s="7">
        <f>SUM([11]mot!$N$759)</f>
        <v>31291244591</v>
      </c>
      <c r="Q17" s="8">
        <f t="shared" si="14"/>
        <v>21.021097649800595</v>
      </c>
      <c r="R17" s="5">
        <f>SUM([11]mot!$F$928)</f>
        <v>0</v>
      </c>
      <c r="S17" s="57">
        <f t="shared" si="2"/>
        <v>0</v>
      </c>
      <c r="T17" s="7">
        <f>SUM([11]mot!$J$928)</f>
        <v>0</v>
      </c>
      <c r="U17" s="62">
        <f t="shared" si="15"/>
        <v>0</v>
      </c>
      <c r="V17" s="7">
        <f t="shared" si="16"/>
        <v>0</v>
      </c>
      <c r="W17" s="62">
        <f t="shared" si="17"/>
        <v>0</v>
      </c>
      <c r="X17" s="7">
        <f>SUM([11]mot!$N$928)</f>
        <v>0</v>
      </c>
      <c r="Y17" s="8">
        <f t="shared" si="18"/>
        <v>0</v>
      </c>
      <c r="Z17" s="5">
        <f>SUM([11]mot!$D$396)</f>
        <v>134191342000</v>
      </c>
      <c r="AA17" s="61">
        <f t="shared" si="19"/>
        <v>148856378065</v>
      </c>
      <c r="AB17" s="62">
        <f t="shared" si="3"/>
        <v>1.1303428702186651</v>
      </c>
      <c r="AC17" s="7">
        <f t="shared" si="20"/>
        <v>10859687978</v>
      </c>
      <c r="AD17" s="62">
        <f t="shared" si="4"/>
        <v>7.2954132830358009</v>
      </c>
      <c r="AE17" s="7">
        <f t="shared" si="21"/>
        <v>20431556613</v>
      </c>
      <c r="AF17" s="62">
        <f t="shared" si="6"/>
        <v>13.725684366764792</v>
      </c>
      <c r="AG17" s="7">
        <f t="shared" si="22"/>
        <v>31291244591</v>
      </c>
      <c r="AH17" s="8">
        <f t="shared" si="5"/>
        <v>21.021097649800595</v>
      </c>
    </row>
    <row r="18" spans="1:34" x14ac:dyDescent="0.2">
      <c r="A18" s="4" t="s">
        <v>34</v>
      </c>
      <c r="B18" s="5">
        <f>SUM([11]sal!$F$398)</f>
        <v>0</v>
      </c>
      <c r="C18" s="57">
        <f t="shared" si="0"/>
        <v>0</v>
      </c>
      <c r="D18" s="7">
        <f>SUM([11]sal!$J$398)</f>
        <v>0</v>
      </c>
      <c r="E18" s="62">
        <f t="shared" si="7"/>
        <v>0</v>
      </c>
      <c r="F18" s="7">
        <f t="shared" si="8"/>
        <v>0</v>
      </c>
      <c r="G18" s="62">
        <f t="shared" si="9"/>
        <v>0</v>
      </c>
      <c r="H18" s="7">
        <f>SUM([11]sal!$N$398)</f>
        <v>0</v>
      </c>
      <c r="I18" s="8">
        <f t="shared" si="10"/>
        <v>0</v>
      </c>
      <c r="J18" s="5">
        <f>SUM([11]sal!$F$759)</f>
        <v>0</v>
      </c>
      <c r="K18" s="57">
        <f t="shared" si="1"/>
        <v>0</v>
      </c>
      <c r="L18" s="7">
        <f>SUM([11]sal!$J$759)</f>
        <v>0</v>
      </c>
      <c r="M18" s="62">
        <f t="shared" si="11"/>
        <v>0</v>
      </c>
      <c r="N18" s="7">
        <f t="shared" si="12"/>
        <v>0</v>
      </c>
      <c r="O18" s="62">
        <f t="shared" si="13"/>
        <v>0</v>
      </c>
      <c r="P18" s="7">
        <f>SUM([11]sal!$N$759)</f>
        <v>0</v>
      </c>
      <c r="Q18" s="8">
        <f t="shared" si="14"/>
        <v>0</v>
      </c>
      <c r="R18" s="5">
        <f>SUM([11]sal!$F$928)</f>
        <v>0</v>
      </c>
      <c r="S18" s="57">
        <f t="shared" si="2"/>
        <v>0</v>
      </c>
      <c r="T18" s="7">
        <f>SUM([11]sal!$J$928)</f>
        <v>0</v>
      </c>
      <c r="U18" s="62">
        <f t="shared" si="15"/>
        <v>0</v>
      </c>
      <c r="V18" s="7">
        <f t="shared" si="16"/>
        <v>0</v>
      </c>
      <c r="W18" s="62">
        <f t="shared" si="17"/>
        <v>0</v>
      </c>
      <c r="X18" s="7">
        <f>SUM([11]sal!$N$928)</f>
        <v>0</v>
      </c>
      <c r="Y18" s="8">
        <f t="shared" si="18"/>
        <v>0</v>
      </c>
      <c r="Z18" s="5">
        <f>SUM([11]sal!$D$396)</f>
        <v>0</v>
      </c>
      <c r="AA18" s="61">
        <f t="shared" si="19"/>
        <v>0</v>
      </c>
      <c r="AB18" s="62">
        <f t="shared" si="3"/>
        <v>0</v>
      </c>
      <c r="AC18" s="7">
        <f t="shared" si="20"/>
        <v>0</v>
      </c>
      <c r="AD18" s="62">
        <f t="shared" si="4"/>
        <v>0</v>
      </c>
      <c r="AE18" s="7">
        <f t="shared" si="21"/>
        <v>0</v>
      </c>
      <c r="AF18" s="62">
        <f t="shared" si="6"/>
        <v>0</v>
      </c>
      <c r="AG18" s="7">
        <f t="shared" si="22"/>
        <v>0</v>
      </c>
      <c r="AH18" s="8">
        <f t="shared" si="5"/>
        <v>0</v>
      </c>
    </row>
    <row r="19" spans="1:34" x14ac:dyDescent="0.2">
      <c r="A19" s="4" t="s">
        <v>35</v>
      </c>
      <c r="B19" s="5">
        <f>SUM([11]dllo!$F$398)</f>
        <v>31336000000</v>
      </c>
      <c r="C19" s="57">
        <f t="shared" si="0"/>
        <v>0.41549632513219226</v>
      </c>
      <c r="D19" s="7">
        <f>SUM([11]dllo!$J$398)</f>
        <v>1467771410</v>
      </c>
      <c r="E19" s="62">
        <f t="shared" si="7"/>
        <v>4.6839782039826394</v>
      </c>
      <c r="F19" s="7">
        <f t="shared" si="8"/>
        <v>1143639595</v>
      </c>
      <c r="G19" s="62">
        <f t="shared" si="9"/>
        <v>3.6496029965534844</v>
      </c>
      <c r="H19" s="7">
        <f>SUM([11]dllo!$N$398)</f>
        <v>2611411005</v>
      </c>
      <c r="I19" s="8">
        <f t="shared" si="10"/>
        <v>8.3335812005361252</v>
      </c>
      <c r="J19" s="5">
        <f>SUM([11]dllo!$F$759)</f>
        <v>0</v>
      </c>
      <c r="K19" s="57">
        <f t="shared" si="1"/>
        <v>0</v>
      </c>
      <c r="L19" s="7">
        <f>SUM([11]dllo!$J$759)</f>
        <v>0</v>
      </c>
      <c r="M19" s="62">
        <f t="shared" si="11"/>
        <v>0</v>
      </c>
      <c r="N19" s="7">
        <f t="shared" si="12"/>
        <v>0</v>
      </c>
      <c r="O19" s="62">
        <f t="shared" si="13"/>
        <v>0</v>
      </c>
      <c r="P19" s="7">
        <f>SUM([11]dllo!$N$759)</f>
        <v>0</v>
      </c>
      <c r="Q19" s="8">
        <f t="shared" si="14"/>
        <v>0</v>
      </c>
      <c r="R19" s="5">
        <f>SUM([11]dllo!$F$928)</f>
        <v>7605000000</v>
      </c>
      <c r="S19" s="57">
        <f t="shared" si="2"/>
        <v>0.86492803917122241</v>
      </c>
      <c r="T19" s="7">
        <f>SUM([11]dllo!$J$928)</f>
        <v>904469342</v>
      </c>
      <c r="U19" s="62">
        <f t="shared" si="15"/>
        <v>11.893087994740302</v>
      </c>
      <c r="V19" s="7">
        <f t="shared" si="16"/>
        <v>584094242</v>
      </c>
      <c r="W19" s="62">
        <f t="shared" si="17"/>
        <v>7.6803976594345817</v>
      </c>
      <c r="X19" s="7">
        <f>SUM([11]dllo!$N$928)</f>
        <v>1488563584</v>
      </c>
      <c r="Y19" s="8">
        <f t="shared" si="18"/>
        <v>19.573485654174885</v>
      </c>
      <c r="Z19" s="5">
        <f>SUM([11]dllo!$D$396)</f>
        <v>38941000000</v>
      </c>
      <c r="AA19" s="61">
        <f t="shared" si="19"/>
        <v>38941000000</v>
      </c>
      <c r="AB19" s="62">
        <f t="shared" si="3"/>
        <v>0.29569899712301612</v>
      </c>
      <c r="AC19" s="7">
        <f t="shared" si="20"/>
        <v>2372240752</v>
      </c>
      <c r="AD19" s="62">
        <f t="shared" si="4"/>
        <v>6.0918845227395293</v>
      </c>
      <c r="AE19" s="7">
        <f t="shared" si="21"/>
        <v>1727733837</v>
      </c>
      <c r="AF19" s="62">
        <f t="shared" si="6"/>
        <v>4.4367988418376516</v>
      </c>
      <c r="AG19" s="7">
        <f t="shared" si="22"/>
        <v>4099974589</v>
      </c>
      <c r="AH19" s="8">
        <f t="shared" si="5"/>
        <v>10.52868336457718</v>
      </c>
    </row>
    <row r="20" spans="1:34" x14ac:dyDescent="0.2">
      <c r="A20" s="4" t="s">
        <v>36</v>
      </c>
      <c r="B20" s="5">
        <f>SUM([11]hab!$F$398)</f>
        <v>151612644000</v>
      </c>
      <c r="C20" s="57">
        <f t="shared" si="0"/>
        <v>2.0102915632363838</v>
      </c>
      <c r="D20" s="7">
        <f>SUM([11]hab!$J$398)</f>
        <v>1661556995</v>
      </c>
      <c r="E20" s="62">
        <f t="shared" si="7"/>
        <v>1.0959224449644187</v>
      </c>
      <c r="F20" s="7">
        <f t="shared" si="8"/>
        <v>15344000448</v>
      </c>
      <c r="G20" s="62">
        <f t="shared" si="9"/>
        <v>10.120528237737217</v>
      </c>
      <c r="H20" s="7">
        <f>SUM([11]hab!$N$398)</f>
        <v>17005557443</v>
      </c>
      <c r="I20" s="8">
        <f t="shared" si="10"/>
        <v>11.216450682701636</v>
      </c>
      <c r="J20" s="5">
        <f>SUM([11]hab!$F$759)</f>
        <v>10828208000</v>
      </c>
      <c r="K20" s="57">
        <f t="shared" si="1"/>
        <v>0</v>
      </c>
      <c r="L20" s="7">
        <f>SUM([11]hab!$J$759)</f>
        <v>1041716310</v>
      </c>
      <c r="M20" s="62">
        <f t="shared" si="11"/>
        <v>9.6203943441056907</v>
      </c>
      <c r="N20" s="7">
        <f t="shared" si="12"/>
        <v>1814062103</v>
      </c>
      <c r="O20" s="62">
        <f t="shared" si="13"/>
        <v>16.753114670497649</v>
      </c>
      <c r="P20" s="7">
        <f>SUM([11]hab!$N$759)</f>
        <v>2855778413</v>
      </c>
      <c r="Q20" s="8">
        <f t="shared" si="14"/>
        <v>26.373509014603343</v>
      </c>
      <c r="R20" s="5">
        <f>SUM([11]hab!$F$928)</f>
        <v>7514148000</v>
      </c>
      <c r="S20" s="57">
        <f t="shared" si="2"/>
        <v>0.85459530515218429</v>
      </c>
      <c r="T20" s="7">
        <f>SUM([11]hab!$J$928)</f>
        <v>773866887</v>
      </c>
      <c r="U20" s="62">
        <f t="shared" si="15"/>
        <v>10.298797508380192</v>
      </c>
      <c r="V20" s="7">
        <f t="shared" si="16"/>
        <v>1874508280</v>
      </c>
      <c r="W20" s="62">
        <f t="shared" si="17"/>
        <v>24.946384872909078</v>
      </c>
      <c r="X20" s="7">
        <f>SUM([11]hab!$N$928)</f>
        <v>2648375167</v>
      </c>
      <c r="Y20" s="8">
        <f t="shared" si="18"/>
        <v>35.245182381289268</v>
      </c>
      <c r="Z20" s="5">
        <f>SUM([11]hab!$D$396)</f>
        <v>169955000000</v>
      </c>
      <c r="AA20" s="61">
        <f t="shared" si="19"/>
        <v>169955000000</v>
      </c>
      <c r="AB20" s="62">
        <f t="shared" si="3"/>
        <v>1.2905555341681569</v>
      </c>
      <c r="AC20" s="7">
        <f t="shared" si="20"/>
        <v>3477140192</v>
      </c>
      <c r="AD20" s="62">
        <f t="shared" si="4"/>
        <v>2.0459181500985557</v>
      </c>
      <c r="AE20" s="7">
        <f t="shared" si="21"/>
        <v>19032570831</v>
      </c>
      <c r="AF20" s="62">
        <f t="shared" si="6"/>
        <v>11.198594234356154</v>
      </c>
      <c r="AG20" s="7">
        <f t="shared" si="22"/>
        <v>22509711023</v>
      </c>
      <c r="AH20" s="8">
        <f t="shared" si="5"/>
        <v>13.24451238445471</v>
      </c>
    </row>
    <row r="21" spans="1:34" x14ac:dyDescent="0.2">
      <c r="A21" s="4" t="s">
        <v>37</v>
      </c>
      <c r="B21" s="5">
        <f>SUM([11]cul!$F$398)</f>
        <v>47467942000</v>
      </c>
      <c r="C21" s="57">
        <f t="shared" si="0"/>
        <v>0.6293960767994653</v>
      </c>
      <c r="D21" s="7">
        <f>SUM([11]cul!$J$398)</f>
        <v>2981511814</v>
      </c>
      <c r="E21" s="62">
        <f t="shared" si="7"/>
        <v>6.2811061284266332</v>
      </c>
      <c r="F21" s="7">
        <f t="shared" si="8"/>
        <v>13052001436</v>
      </c>
      <c r="G21" s="62">
        <f t="shared" si="9"/>
        <v>27.496455262374763</v>
      </c>
      <c r="H21" s="7">
        <f>SUM([11]cul!$N$398)</f>
        <v>16033513250</v>
      </c>
      <c r="I21" s="8">
        <f t="shared" si="10"/>
        <v>33.777561390801395</v>
      </c>
      <c r="J21" s="5">
        <f>SUM([11]cul!$F$759)</f>
        <v>0</v>
      </c>
      <c r="K21" s="57">
        <f t="shared" si="1"/>
        <v>0</v>
      </c>
      <c r="L21" s="7">
        <f>SUM([11]cul!$J$759)</f>
        <v>0</v>
      </c>
      <c r="M21" s="62">
        <f t="shared" si="11"/>
        <v>0</v>
      </c>
      <c r="N21" s="7">
        <f t="shared" si="12"/>
        <v>0</v>
      </c>
      <c r="O21" s="62">
        <f t="shared" si="13"/>
        <v>0</v>
      </c>
      <c r="P21" s="7">
        <f>SUM([11]cul!$N$759)</f>
        <v>0</v>
      </c>
      <c r="Q21" s="8">
        <f t="shared" si="14"/>
        <v>0</v>
      </c>
      <c r="R21" s="5">
        <f>SUM([11]cul!$F$928)</f>
        <v>7037919000</v>
      </c>
      <c r="S21" s="57">
        <f t="shared" si="2"/>
        <v>0.80043306778644174</v>
      </c>
      <c r="T21" s="7">
        <f>SUM([11]cul!$J$928)</f>
        <v>816954984</v>
      </c>
      <c r="U21" s="62">
        <f t="shared" si="15"/>
        <v>11.607905461827565</v>
      </c>
      <c r="V21" s="7">
        <f t="shared" si="16"/>
        <v>3825841010</v>
      </c>
      <c r="W21" s="62">
        <f t="shared" si="17"/>
        <v>54.360401277707226</v>
      </c>
      <c r="X21" s="7">
        <f>SUM([11]cul!$N$928)</f>
        <v>4642795994</v>
      </c>
      <c r="Y21" s="8">
        <f t="shared" si="18"/>
        <v>65.968306739534796</v>
      </c>
      <c r="Z21" s="5">
        <f>SUM([11]cul!$D$396)</f>
        <v>54505861000</v>
      </c>
      <c r="AA21" s="61">
        <f t="shared" si="19"/>
        <v>54505861000</v>
      </c>
      <c r="AB21" s="62">
        <f t="shared" si="3"/>
        <v>0.41389097442352574</v>
      </c>
      <c r="AC21" s="7">
        <f t="shared" si="20"/>
        <v>3798466798</v>
      </c>
      <c r="AD21" s="62">
        <f t="shared" si="4"/>
        <v>6.968914403535428</v>
      </c>
      <c r="AE21" s="7">
        <f t="shared" si="21"/>
        <v>16877842446</v>
      </c>
      <c r="AF21" s="62">
        <f t="shared" si="6"/>
        <v>30.965188213429013</v>
      </c>
      <c r="AG21" s="7">
        <f t="shared" si="22"/>
        <v>20676309244</v>
      </c>
      <c r="AH21" s="8">
        <f t="shared" si="5"/>
        <v>37.934102616964438</v>
      </c>
    </row>
    <row r="22" spans="1:34" x14ac:dyDescent="0.2">
      <c r="A22" s="4" t="s">
        <v>38</v>
      </c>
      <c r="B22" s="5">
        <f>SUM([11]pla!$F$398)</f>
        <v>3095165000</v>
      </c>
      <c r="C22" s="57">
        <f t="shared" si="0"/>
        <v>4.1040007760332585E-2</v>
      </c>
      <c r="D22" s="7">
        <f>SUM([11]pla!$J$398)</f>
        <v>53043332</v>
      </c>
      <c r="E22" s="62">
        <f t="shared" si="7"/>
        <v>1.7137481200517581</v>
      </c>
      <c r="F22" s="7">
        <f t="shared" si="8"/>
        <v>1834656668</v>
      </c>
      <c r="G22" s="62">
        <f t="shared" si="9"/>
        <v>59.274922920102803</v>
      </c>
      <c r="H22" s="7">
        <f>SUM([11]pla!$N$398)</f>
        <v>1887700000</v>
      </c>
      <c r="I22" s="8">
        <f t="shared" si="10"/>
        <v>60.988671040154564</v>
      </c>
      <c r="J22" s="5">
        <f>SUM([11]pla!$F$759)</f>
        <v>4379400000</v>
      </c>
      <c r="K22" s="57">
        <f t="shared" si="1"/>
        <v>0</v>
      </c>
      <c r="L22" s="7">
        <f>SUM([11]pla!$J$759)</f>
        <v>20836666</v>
      </c>
      <c r="M22" s="62">
        <f t="shared" si="11"/>
        <v>0.47578814449467965</v>
      </c>
      <c r="N22" s="7">
        <f t="shared" si="12"/>
        <v>975163334</v>
      </c>
      <c r="O22" s="62">
        <f t="shared" si="13"/>
        <v>22.26705334064027</v>
      </c>
      <c r="P22" s="7">
        <f>SUM([11]pla!$N$759)</f>
        <v>996000000</v>
      </c>
      <c r="Q22" s="8">
        <f t="shared" si="14"/>
        <v>22.742841485134949</v>
      </c>
      <c r="R22" s="5">
        <f>SUM([11]pla!$F$928)</f>
        <v>7869232000</v>
      </c>
      <c r="S22" s="57">
        <f t="shared" si="2"/>
        <v>0.8949795402423979</v>
      </c>
      <c r="T22" s="7">
        <f>SUM([11]pla!$J$928)</f>
        <v>133761363</v>
      </c>
      <c r="U22" s="62">
        <f t="shared" si="15"/>
        <v>1.6998020010084844</v>
      </c>
      <c r="V22" s="7">
        <f t="shared" si="16"/>
        <v>1635170970</v>
      </c>
      <c r="W22" s="62">
        <f t="shared" si="17"/>
        <v>20.779295489064246</v>
      </c>
      <c r="X22" s="7">
        <f>SUM([11]pla!$N$928)</f>
        <v>1768932333</v>
      </c>
      <c r="Y22" s="8">
        <f t="shared" si="18"/>
        <v>22.479097490072729</v>
      </c>
      <c r="Z22" s="5">
        <f>SUM([11]pla!$D$396)</f>
        <v>15343797000</v>
      </c>
      <c r="AA22" s="61">
        <f t="shared" si="19"/>
        <v>15343797000</v>
      </c>
      <c r="AB22" s="62">
        <f t="shared" si="3"/>
        <v>0.11651332490072527</v>
      </c>
      <c r="AC22" s="7">
        <f t="shared" si="20"/>
        <v>207641361</v>
      </c>
      <c r="AD22" s="62">
        <f t="shared" si="4"/>
        <v>1.3532593073279058</v>
      </c>
      <c r="AE22" s="7">
        <f t="shared" si="21"/>
        <v>4444990972</v>
      </c>
      <c r="AF22" s="62">
        <f t="shared" si="6"/>
        <v>28.969302526617106</v>
      </c>
      <c r="AG22" s="7">
        <f t="shared" si="22"/>
        <v>4652632333</v>
      </c>
      <c r="AH22" s="8">
        <f t="shared" si="5"/>
        <v>30.322561833945016</v>
      </c>
    </row>
    <row r="23" spans="1:34" x14ac:dyDescent="0.2">
      <c r="A23" s="4" t="s">
        <v>39</v>
      </c>
      <c r="B23" s="5">
        <f>SUM([11]int!$F$398)</f>
        <v>867528829073</v>
      </c>
      <c r="C23" s="57">
        <f t="shared" si="0"/>
        <v>11.502905298253294</v>
      </c>
      <c r="D23" s="7">
        <f>SUM([11]int!$J$398)</f>
        <v>34384005760</v>
      </c>
      <c r="E23" s="62">
        <f t="shared" si="7"/>
        <v>3.9634424364595597</v>
      </c>
      <c r="F23" s="7">
        <f t="shared" si="8"/>
        <v>354811069981</v>
      </c>
      <c r="G23" s="62">
        <f t="shared" si="9"/>
        <v>40.899052353122862</v>
      </c>
      <c r="H23" s="7">
        <f>SUM([11]int!$N$398)</f>
        <v>389195075741</v>
      </c>
      <c r="I23" s="8">
        <f t="shared" si="10"/>
        <v>44.862494789582421</v>
      </c>
      <c r="J23" s="5">
        <f>SUM([11]int!$F$759)</f>
        <v>3030823000</v>
      </c>
      <c r="K23" s="57">
        <f t="shared" si="1"/>
        <v>0</v>
      </c>
      <c r="L23" s="7">
        <f>SUM([11]int!$J$759)</f>
        <v>171377070</v>
      </c>
      <c r="M23" s="62">
        <f t="shared" si="11"/>
        <v>5.6544730589678123</v>
      </c>
      <c r="N23" s="7">
        <f t="shared" si="12"/>
        <v>1917809586</v>
      </c>
      <c r="O23" s="62">
        <f t="shared" si="13"/>
        <v>63.276858661822224</v>
      </c>
      <c r="P23" s="7">
        <f>SUM([11]int!$N$759)</f>
        <v>2089186656</v>
      </c>
      <c r="Q23" s="8">
        <f t="shared" si="14"/>
        <v>68.931331720790041</v>
      </c>
      <c r="R23" s="5">
        <f>SUM([11]int!$F$928)</f>
        <v>214539889927</v>
      </c>
      <c r="S23" s="57">
        <f t="shared" si="2"/>
        <v>24.399942974170937</v>
      </c>
      <c r="T23" s="7">
        <f>SUM([11]int!$J$928)</f>
        <v>20802252619</v>
      </c>
      <c r="U23" s="62">
        <f t="shared" si="15"/>
        <v>9.6962166924194086</v>
      </c>
      <c r="V23" s="7">
        <f t="shared" si="16"/>
        <v>25689789175</v>
      </c>
      <c r="W23" s="62">
        <f t="shared" si="17"/>
        <v>11.974364852961045</v>
      </c>
      <c r="X23" s="7">
        <f>SUM([11]int!$N$928)</f>
        <v>46492041794</v>
      </c>
      <c r="Y23" s="8">
        <f t="shared" si="18"/>
        <v>21.670581545380454</v>
      </c>
      <c r="Z23" s="5">
        <f>SUM([11]int!$D$396)</f>
        <v>1085099542000</v>
      </c>
      <c r="AA23" s="61">
        <f t="shared" si="19"/>
        <v>1085099542000</v>
      </c>
      <c r="AB23" s="62">
        <f t="shared" si="3"/>
        <v>8.2397176843954725</v>
      </c>
      <c r="AC23" s="7">
        <f t="shared" si="20"/>
        <v>55357635449</v>
      </c>
      <c r="AD23" s="62">
        <f t="shared" si="4"/>
        <v>5.1016181747683378</v>
      </c>
      <c r="AE23" s="7">
        <f t="shared" si="21"/>
        <v>382418668742</v>
      </c>
      <c r="AF23" s="62">
        <f t="shared" si="6"/>
        <v>35.242726951773058</v>
      </c>
      <c r="AG23" s="7">
        <f t="shared" si="22"/>
        <v>437776304191</v>
      </c>
      <c r="AH23" s="8">
        <f t="shared" si="5"/>
        <v>40.344345126541398</v>
      </c>
    </row>
    <row r="24" spans="1:34" x14ac:dyDescent="0.2">
      <c r="A24" s="4" t="s">
        <v>385</v>
      </c>
      <c r="B24" s="5">
        <f>SUM([11]muj!$F$398)</f>
        <v>25719200000</v>
      </c>
      <c r="C24" s="57">
        <f t="shared" si="0"/>
        <v>0.34102096902412177</v>
      </c>
      <c r="D24" s="7">
        <f>SUM([11]muj!$J$398)</f>
        <v>244704929</v>
      </c>
      <c r="E24" s="62">
        <f>IF(OR(D24=0,B24=0),0,D24/B24)*100</f>
        <v>0.951448447074559</v>
      </c>
      <c r="F24" s="7">
        <f>SUM(H24-D24)</f>
        <v>5969788581</v>
      </c>
      <c r="G24" s="62">
        <f>IF(OR(F24=0,B24=0),0,F24/B24)*100</f>
        <v>23.211408523593271</v>
      </c>
      <c r="H24" s="7">
        <f>SUM([11]muj!$N$398)</f>
        <v>6214493510</v>
      </c>
      <c r="I24" s="8">
        <f>IF(OR(H24=0,B24=0),0,H24/B24)*100</f>
        <v>24.162856970667828</v>
      </c>
      <c r="J24" s="5">
        <f>SUM([11]muj!$F$759)</f>
        <v>0</v>
      </c>
      <c r="K24" s="57">
        <f t="shared" si="1"/>
        <v>0</v>
      </c>
      <c r="L24" s="7">
        <f>SUM([11]muj!$J$759)</f>
        <v>0</v>
      </c>
      <c r="M24" s="62">
        <f>IF(OR(L24=0,J24=0),0,L24/J24)*100</f>
        <v>0</v>
      </c>
      <c r="N24" s="7">
        <f>SUM(P24-L24)</f>
        <v>0</v>
      </c>
      <c r="O24" s="62">
        <f>IF(OR(N24=0,J24=0),0,N24/J24)*100</f>
        <v>0</v>
      </c>
      <c r="P24" s="7">
        <f>SUM([11]muj!$N$759)</f>
        <v>0</v>
      </c>
      <c r="Q24" s="8">
        <f>IF(OR(P24=0,J24=0),0,P24/J24)*100</f>
        <v>0</v>
      </c>
      <c r="R24" s="5">
        <f>SUM([11]muj!$F$928)</f>
        <v>50000000</v>
      </c>
      <c r="S24" s="57">
        <f t="shared" si="2"/>
        <v>5.6865748794952152E-3</v>
      </c>
      <c r="T24" s="7">
        <f>SUM([11]muj!$J$928)</f>
        <v>0</v>
      </c>
      <c r="U24" s="62">
        <f>IF(OR(T24=0,R24=0),0,T24/R24)*100</f>
        <v>0</v>
      </c>
      <c r="V24" s="7">
        <f>SUM(X24-T24)</f>
        <v>0</v>
      </c>
      <c r="W24" s="62">
        <f>IF(OR(V24=0,R24=0),0,V24/R24)*100</f>
        <v>0</v>
      </c>
      <c r="X24" s="7">
        <f>SUM([11]muj!$N$928)</f>
        <v>0</v>
      </c>
      <c r="Y24" s="8">
        <f>IF(OR(X24=0,R24=0),0,X24/R24)*100</f>
        <v>0</v>
      </c>
      <c r="Z24" s="5">
        <f>SUM([11]muj!$D$396)</f>
        <v>25769200000</v>
      </c>
      <c r="AA24" s="61">
        <f t="shared" si="19"/>
        <v>25769200000</v>
      </c>
      <c r="AB24" s="62">
        <f t="shared" si="3"/>
        <v>0.19567876008994184</v>
      </c>
      <c r="AC24" s="7">
        <f t="shared" si="20"/>
        <v>244704929</v>
      </c>
      <c r="AD24" s="62">
        <f>IF(OR(AC24=0,AA24=0),0,AC24/AA24)*100</f>
        <v>0.94960235086847866</v>
      </c>
      <c r="AE24" s="7">
        <f t="shared" si="21"/>
        <v>5969788581</v>
      </c>
      <c r="AF24" s="62">
        <f>IF(OR(AE24=0,AA24=0),0,AE24/AA24)*100</f>
        <v>23.166371408503174</v>
      </c>
      <c r="AG24" s="7">
        <f>SUM(AC24+AE24)</f>
        <v>6214493510</v>
      </c>
      <c r="AH24" s="8">
        <f>IF(OR(AG24=0,AA24=0),0,AG24/AA24)*100</f>
        <v>24.115973759371652</v>
      </c>
    </row>
    <row r="25" spans="1:34" x14ac:dyDescent="0.2">
      <c r="A25" s="4" t="s">
        <v>40</v>
      </c>
      <c r="B25" s="5">
        <f>SUM([11]das!$F$398)</f>
        <v>0</v>
      </c>
      <c r="C25" s="57">
        <f t="shared" si="0"/>
        <v>0</v>
      </c>
      <c r="D25" s="7">
        <f>SUM([11]das!$J$398)</f>
        <v>0</v>
      </c>
      <c r="E25" s="62">
        <f t="shared" si="7"/>
        <v>0</v>
      </c>
      <c r="F25" s="7">
        <f t="shared" si="8"/>
        <v>0</v>
      </c>
      <c r="G25" s="62">
        <f t="shared" si="9"/>
        <v>0</v>
      </c>
      <c r="H25" s="7">
        <f>SUM([11]das!$N$398)</f>
        <v>0</v>
      </c>
      <c r="I25" s="8">
        <f t="shared" si="10"/>
        <v>0</v>
      </c>
      <c r="J25" s="5">
        <f>SUM([11]das!$F$759)</f>
        <v>0</v>
      </c>
      <c r="K25" s="57">
        <f t="shared" si="1"/>
        <v>0</v>
      </c>
      <c r="L25" s="7">
        <f>SUM([11]das!$J$759)</f>
        <v>0</v>
      </c>
      <c r="M25" s="62">
        <f t="shared" ref="M25" si="23">IF(OR(L25=0,J25=0),0,L25/J25)*100</f>
        <v>0</v>
      </c>
      <c r="N25" s="7">
        <f t="shared" ref="N25" si="24">SUM(P25-L25)</f>
        <v>0</v>
      </c>
      <c r="O25" s="62">
        <f t="shared" ref="O25" si="25">IF(OR(N25=0,J25=0),0,N25/J25)*100</f>
        <v>0</v>
      </c>
      <c r="P25" s="7">
        <f>SUM([11]das!$N$759)</f>
        <v>0</v>
      </c>
      <c r="Q25" s="8">
        <f t="shared" si="14"/>
        <v>0</v>
      </c>
      <c r="R25" s="5">
        <f>SUM([11]das!$F$928)</f>
        <v>4815000000</v>
      </c>
      <c r="S25" s="57">
        <f t="shared" si="2"/>
        <v>0.54761716089538925</v>
      </c>
      <c r="T25" s="7">
        <f>SUM([11]das!$J$928)</f>
        <v>201700917</v>
      </c>
      <c r="U25" s="62">
        <f t="shared" ref="U25" si="26">IF(OR(T25=0,R25=0),0,T25/R25)*100</f>
        <v>4.1890117757009353</v>
      </c>
      <c r="V25" s="7">
        <f t="shared" ref="V25" si="27">SUM(X25-T25)</f>
        <v>301362816</v>
      </c>
      <c r="W25" s="62">
        <f t="shared" ref="W25" si="28">IF(OR(V25=0,R25=0),0,V25/R25)*100</f>
        <v>6.2588331464174463</v>
      </c>
      <c r="X25" s="7">
        <f>SUM([11]das!$N$928)</f>
        <v>503063733</v>
      </c>
      <c r="Y25" s="8">
        <f t="shared" si="18"/>
        <v>10.44784492211838</v>
      </c>
      <c r="Z25" s="5">
        <f>SUM([11]das!$D$396)</f>
        <v>4815000000</v>
      </c>
      <c r="AA25" s="61">
        <f t="shared" si="19"/>
        <v>4815000000</v>
      </c>
      <c r="AB25" s="62">
        <f t="shared" si="3"/>
        <v>3.6562766008765117E-2</v>
      </c>
      <c r="AC25" s="7">
        <f t="shared" si="20"/>
        <v>201700917</v>
      </c>
      <c r="AD25" s="62">
        <f t="shared" si="4"/>
        <v>4.1890117757009353</v>
      </c>
      <c r="AE25" s="7">
        <f t="shared" si="21"/>
        <v>301362816</v>
      </c>
      <c r="AF25" s="62">
        <f t="shared" si="6"/>
        <v>6.2588331464174463</v>
      </c>
      <c r="AG25" s="7">
        <f t="shared" si="22"/>
        <v>503063733</v>
      </c>
      <c r="AH25" s="8">
        <f t="shared" si="5"/>
        <v>10.44784492211838</v>
      </c>
    </row>
    <row r="26" spans="1:34" x14ac:dyDescent="0.2">
      <c r="A26" s="4" t="s">
        <v>41</v>
      </c>
      <c r="B26" s="5">
        <f>SUM([11]amb!$F$398)</f>
        <v>0</v>
      </c>
      <c r="C26" s="57">
        <f>IF(OR(B26=0,B$85=0),0,B26/B$86)*100</f>
        <v>0</v>
      </c>
      <c r="D26" s="7">
        <f>SUM([11]amb!$J$398)</f>
        <v>0</v>
      </c>
      <c r="E26" s="62">
        <f>IF(OR(D26=0,B26=0),0,D26/B26)*100</f>
        <v>0</v>
      </c>
      <c r="F26" s="7">
        <f>SUM(H26-D26)</f>
        <v>0</v>
      </c>
      <c r="G26" s="62">
        <f>IF(OR(F26=0,B26=0),0,F26/B26)*100</f>
        <v>0</v>
      </c>
      <c r="H26" s="7">
        <f>SUM([11]amb!$N$398)</f>
        <v>0</v>
      </c>
      <c r="I26" s="8">
        <f>IF(OR(H26=0,B26=0),0,H26/B26)*100</f>
        <v>0</v>
      </c>
      <c r="J26" s="5">
        <f>SUM([11]amb!$F$759)</f>
        <v>69114000000</v>
      </c>
      <c r="K26" s="57">
        <f>IF(OR(J26=0,J$85=0),0,J26/J$86)*100</f>
        <v>0</v>
      </c>
      <c r="L26" s="7">
        <f>SUM([11]amb!$J$759)</f>
        <v>2030086058</v>
      </c>
      <c r="M26" s="62">
        <f>IF(OR(L26=0,J26=0),0,L26/J26)*100</f>
        <v>2.9373007755302836</v>
      </c>
      <c r="N26" s="7">
        <f>SUM(P26-L26)</f>
        <v>26884323298</v>
      </c>
      <c r="O26" s="62">
        <f>IF(OR(N26=0,J26=0),0,N26/J26)*100</f>
        <v>38.898520267963079</v>
      </c>
      <c r="P26" s="7">
        <f>SUM([11]amb!$N$759)</f>
        <v>28914409356</v>
      </c>
      <c r="Q26" s="8">
        <f>IF(OR(P26=0,J26=0),0,P26/J26)*100</f>
        <v>41.835821043493361</v>
      </c>
      <c r="R26" s="5">
        <f>SUM([11]amb!$F$928)</f>
        <v>8943000000</v>
      </c>
      <c r="S26" s="57">
        <f>IF(OR(R26=0,R$85=0),0,R26/R$86)*100</f>
        <v>1.0171007829465144</v>
      </c>
      <c r="T26" s="7">
        <f>SUM([11]amb!$J$928)</f>
        <v>347214657</v>
      </c>
      <c r="U26" s="62">
        <f>IF(OR(T26=0,R26=0),0,T26/R26)*100</f>
        <v>3.8825299899362626</v>
      </c>
      <c r="V26" s="7">
        <f>SUM(X26-T26)</f>
        <v>3912802456</v>
      </c>
      <c r="W26" s="62">
        <f>IF(OR(V26=0,R26=0),0,V26/R26)*100</f>
        <v>43.752683171195351</v>
      </c>
      <c r="X26" s="7">
        <f>SUM([11]amb!$N$928)</f>
        <v>4260017113</v>
      </c>
      <c r="Y26" s="8">
        <f>IF(OR(X26=0,R26=0),0,X26/R26)*100</f>
        <v>47.63521316113161</v>
      </c>
      <c r="Z26" s="5">
        <f>SUM([11]amb!$D$396)</f>
        <v>78057000000</v>
      </c>
      <c r="AA26" s="61">
        <f t="shared" si="19"/>
        <v>78057000000</v>
      </c>
      <c r="AB26" s="62">
        <f t="shared" si="3"/>
        <v>0.59272685905424283</v>
      </c>
      <c r="AC26" s="7">
        <f t="shared" si="20"/>
        <v>2377300715</v>
      </c>
      <c r="AD26" s="62">
        <f t="shared" si="4"/>
        <v>3.0455958017858742</v>
      </c>
      <c r="AE26" s="7">
        <f t="shared" si="21"/>
        <v>30797125754</v>
      </c>
      <c r="AF26" s="62">
        <f t="shared" si="6"/>
        <v>39.454662303188698</v>
      </c>
      <c r="AG26" s="7">
        <f t="shared" si="22"/>
        <v>33174426469</v>
      </c>
      <c r="AH26" s="8">
        <f t="shared" si="5"/>
        <v>42.50025810497457</v>
      </c>
    </row>
    <row r="27" spans="1:34" x14ac:dyDescent="0.2">
      <c r="A27" s="4" t="s">
        <v>42</v>
      </c>
      <c r="B27" s="5">
        <f>SUM([11]dad!$F$398)</f>
        <v>0</v>
      </c>
      <c r="C27" s="57">
        <f t="shared" si="0"/>
        <v>0</v>
      </c>
      <c r="D27" s="7">
        <f>SUM([11]dad!$J$398)</f>
        <v>0</v>
      </c>
      <c r="E27" s="62">
        <f t="shared" si="7"/>
        <v>0</v>
      </c>
      <c r="F27" s="7">
        <f t="shared" si="8"/>
        <v>0</v>
      </c>
      <c r="G27" s="62">
        <f t="shared" si="9"/>
        <v>0</v>
      </c>
      <c r="H27" s="7">
        <f>SUM([11]dad!$N$398)</f>
        <v>0</v>
      </c>
      <c r="I27" s="8">
        <f t="shared" si="10"/>
        <v>0</v>
      </c>
      <c r="J27" s="5">
        <f>SUM([11]dad!$F$759)</f>
        <v>0</v>
      </c>
      <c r="K27" s="57">
        <f t="shared" ref="K27:K28" si="29">IF(OR(J27=0,J$85=0),0,J27/J$86)*100</f>
        <v>0</v>
      </c>
      <c r="L27" s="7">
        <f>SUM([11]dad!$J$759)</f>
        <v>0</v>
      </c>
      <c r="M27" s="62">
        <f t="shared" ref="M27:M28" si="30">IF(OR(L27=0,J27=0),0,L27/J27)*100</f>
        <v>0</v>
      </c>
      <c r="N27" s="7">
        <f t="shared" ref="N27:N28" si="31">SUM(P27-L27)</f>
        <v>0</v>
      </c>
      <c r="O27" s="62">
        <f t="shared" ref="O27:O28" si="32">IF(OR(N27=0,J27=0),0,N27/J27)*100</f>
        <v>0</v>
      </c>
      <c r="P27" s="7">
        <f>SUM([11]dad!$N$759)</f>
        <v>0</v>
      </c>
      <c r="Q27" s="8">
        <f t="shared" si="14"/>
        <v>0</v>
      </c>
      <c r="R27" s="5">
        <f>SUM([11]dad!$F$928)</f>
        <v>26288731200</v>
      </c>
      <c r="S27" s="57">
        <f t="shared" ref="S27:S28" si="33">IF(OR(R27=0,R$85=0),0,R27/R$86)*100</f>
        <v>2.9898567691144424</v>
      </c>
      <c r="T27" s="7">
        <f>SUM([11]dad!$J$928)</f>
        <v>359656913</v>
      </c>
      <c r="U27" s="62">
        <f t="shared" ref="U27:U28" si="34">IF(OR(T27=0,R27=0),0,T27/R27)*100</f>
        <v>1.3681029725770866</v>
      </c>
      <c r="V27" s="7">
        <f t="shared" ref="V27:V28" si="35">SUM(X27-T27)</f>
        <v>6457195960</v>
      </c>
      <c r="W27" s="62">
        <f t="shared" ref="W27:W28" si="36">IF(OR(V27=0,R27=0),0,V27/R27)*100</f>
        <v>24.562600267296279</v>
      </c>
      <c r="X27" s="7">
        <f>SUM([11]dad!$N$928)</f>
        <v>6816852873</v>
      </c>
      <c r="Y27" s="8">
        <f t="shared" si="18"/>
        <v>25.930703239873367</v>
      </c>
      <c r="Z27" s="5">
        <f>SUM([11]dad!$D$396)</f>
        <v>26296000000</v>
      </c>
      <c r="AA27" s="61">
        <f t="shared" si="19"/>
        <v>26288731200</v>
      </c>
      <c r="AB27" s="62">
        <f t="shared" si="3"/>
        <v>0.19962382710964136</v>
      </c>
      <c r="AC27" s="7">
        <f t="shared" si="20"/>
        <v>359656913</v>
      </c>
      <c r="AD27" s="62">
        <f t="shared" si="4"/>
        <v>1.3681029725770866</v>
      </c>
      <c r="AE27" s="7">
        <f t="shared" si="21"/>
        <v>6457195960</v>
      </c>
      <c r="AF27" s="62">
        <f t="shared" si="6"/>
        <v>24.562600267296279</v>
      </c>
      <c r="AG27" s="7">
        <f t="shared" si="22"/>
        <v>6816852873</v>
      </c>
      <c r="AH27" s="8">
        <f t="shared" si="5"/>
        <v>25.930703239873367</v>
      </c>
    </row>
    <row r="28" spans="1:34" x14ac:dyDescent="0.2">
      <c r="A28" s="4" t="s">
        <v>43</v>
      </c>
      <c r="B28" s="5">
        <f>SUM([11]bom!$F$398)</f>
        <v>0</v>
      </c>
      <c r="C28" s="57">
        <f t="shared" si="0"/>
        <v>0</v>
      </c>
      <c r="D28" s="7">
        <f>SUM([11]bom!$J$398)</f>
        <v>0</v>
      </c>
      <c r="E28" s="62">
        <f t="shared" si="7"/>
        <v>0</v>
      </c>
      <c r="F28" s="7">
        <f t="shared" si="8"/>
        <v>0</v>
      </c>
      <c r="G28" s="62">
        <f t="shared" si="9"/>
        <v>0</v>
      </c>
      <c r="H28" s="7">
        <f>SUM([11]bom!$N$398)</f>
        <v>0</v>
      </c>
      <c r="I28" s="8">
        <f t="shared" si="10"/>
        <v>0</v>
      </c>
      <c r="J28" s="5">
        <f>SUM([11]bom!$F$759)</f>
        <v>26829283000</v>
      </c>
      <c r="K28" s="57">
        <f t="shared" si="29"/>
        <v>0</v>
      </c>
      <c r="L28" s="7">
        <f>SUM([11]bom!$J$759)</f>
        <v>237402533</v>
      </c>
      <c r="M28" s="62">
        <f t="shared" si="30"/>
        <v>0.88486350157028038</v>
      </c>
      <c r="N28" s="7">
        <f t="shared" si="31"/>
        <v>11530370641</v>
      </c>
      <c r="O28" s="62">
        <f t="shared" si="32"/>
        <v>42.976812466438261</v>
      </c>
      <c r="P28" s="7">
        <f>SUM([11]bom!$N$759)</f>
        <v>11767773174</v>
      </c>
      <c r="Q28" s="8">
        <f t="shared" si="14"/>
        <v>43.861675968008541</v>
      </c>
      <c r="R28" s="5">
        <f>SUM([11]bom!$F$928)</f>
        <v>3269304000</v>
      </c>
      <c r="S28" s="57">
        <f t="shared" si="33"/>
        <v>0.37182283999666454</v>
      </c>
      <c r="T28" s="7">
        <f>SUM([11]bom!$J$928)</f>
        <v>222850499</v>
      </c>
      <c r="U28" s="62">
        <f t="shared" si="34"/>
        <v>6.816450810325378</v>
      </c>
      <c r="V28" s="7">
        <f t="shared" si="35"/>
        <v>2564604501</v>
      </c>
      <c r="W28" s="62">
        <f t="shared" si="36"/>
        <v>78.444968745641276</v>
      </c>
      <c r="X28" s="7">
        <f>SUM([11]bom!$N$928)</f>
        <v>2787455000</v>
      </c>
      <c r="Y28" s="8">
        <f t="shared" si="18"/>
        <v>85.261419555966654</v>
      </c>
      <c r="Z28" s="5">
        <f>SUM([11]bom!$D$396)</f>
        <v>30098587000</v>
      </c>
      <c r="AA28" s="61">
        <f t="shared" si="19"/>
        <v>30098587000</v>
      </c>
      <c r="AB28" s="62">
        <f t="shared" si="3"/>
        <v>0.22855401737808093</v>
      </c>
      <c r="AC28" s="7">
        <f t="shared" si="20"/>
        <v>460253032</v>
      </c>
      <c r="AD28" s="62">
        <f t="shared" si="4"/>
        <v>1.5291516242938581</v>
      </c>
      <c r="AE28" s="7">
        <f t="shared" si="21"/>
        <v>14094975142</v>
      </c>
      <c r="AF28" s="62">
        <f t="shared" si="6"/>
        <v>46.829358275190792</v>
      </c>
      <c r="AG28" s="7">
        <f t="shared" si="22"/>
        <v>14555228174</v>
      </c>
      <c r="AH28" s="8">
        <f t="shared" si="5"/>
        <v>48.358509899484652</v>
      </c>
    </row>
    <row r="29" spans="1:34" ht="15.75" thickBot="1" x14ac:dyDescent="0.25">
      <c r="A29" s="64" t="s">
        <v>44</v>
      </c>
      <c r="B29" s="25">
        <f>SUM(B5:B28)-B10</f>
        <v>4281095549073</v>
      </c>
      <c r="C29" s="66">
        <f t="shared" si="0"/>
        <v>56.764726454544814</v>
      </c>
      <c r="D29" s="25">
        <f>SUM(D5:D28)-D10</f>
        <v>397710522995</v>
      </c>
      <c r="E29" s="66">
        <f t="shared" si="7"/>
        <v>9.2899240027734855</v>
      </c>
      <c r="F29" s="27">
        <f t="shared" si="8"/>
        <v>772700900310</v>
      </c>
      <c r="G29" s="66">
        <f t="shared" si="9"/>
        <v>18.049139325500818</v>
      </c>
      <c r="H29" s="25">
        <f>SUM(H5:H28)-H10</f>
        <v>1170411423305</v>
      </c>
      <c r="I29" s="28">
        <f t="shared" si="10"/>
        <v>27.339063328274303</v>
      </c>
      <c r="J29" s="25">
        <f>SUM(J5:J28)-J10</f>
        <v>293869883417</v>
      </c>
      <c r="K29" s="66">
        <f t="shared" ref="K29:K68" si="37">IF(OR(J29=0,J$85=0),0,J29/J$86)*100</f>
        <v>0</v>
      </c>
      <c r="L29" s="25">
        <f>SUM(L5:L28)-L10</f>
        <v>14901497279</v>
      </c>
      <c r="M29" s="66">
        <f t="shared" ref="M29:M84" si="38">IF(OR(L29=0,J29=0),0,L29/J29)*100</f>
        <v>5.0707806821615824</v>
      </c>
      <c r="N29" s="27">
        <f t="shared" ref="N29:N84" si="39">SUM(P29-L29)</f>
        <v>69605432783</v>
      </c>
      <c r="O29" s="66">
        <f t="shared" ref="O29:O84" si="40">IF(OR(N29=0,J29=0),0,N29/J29)*100</f>
        <v>23.685799978431344</v>
      </c>
      <c r="P29" s="25">
        <f>SUM(P5:P28)-P10</f>
        <v>84506930062</v>
      </c>
      <c r="Q29" s="28">
        <f t="shared" si="14"/>
        <v>28.756580660592928</v>
      </c>
      <c r="R29" s="25">
        <f>SUM(R5:R28)-R10</f>
        <v>525002160710</v>
      </c>
      <c r="S29" s="66">
        <f t="shared" ref="S29:S68" si="41">IF(OR(R29=0,R$85=0),0,R29/R$86)*100</f>
        <v>59.709281975483918</v>
      </c>
      <c r="T29" s="25">
        <f>SUM(T5:T28)-T10</f>
        <v>29637284540</v>
      </c>
      <c r="U29" s="66">
        <f t="shared" ref="U29:U84" si="42">IF(OR(T29=0,R29=0),0,T29/R29)*100</f>
        <v>5.6451738217456606</v>
      </c>
      <c r="V29" s="27">
        <f t="shared" ref="V29:V84" si="43">SUM(X29-T29)</f>
        <v>111642735496</v>
      </c>
      <c r="W29" s="66">
        <f t="shared" ref="W29:W84" si="44">IF(OR(V29=0,R29=0),0,V29/R29)*100</f>
        <v>21.265195431770625</v>
      </c>
      <c r="X29" s="25">
        <f>SUM(X5:X28)-X10</f>
        <v>141280020036</v>
      </c>
      <c r="Y29" s="28">
        <f t="shared" si="18"/>
        <v>26.910369253516286</v>
      </c>
      <c r="Z29" s="25">
        <f>SUM(Z5:Z28)-Z10</f>
        <v>5099974862000</v>
      </c>
      <c r="AA29" s="65">
        <f>SUM(AA5:AA28)-AA10</f>
        <v>5099967593200</v>
      </c>
      <c r="AB29" s="66">
        <f t="shared" si="3"/>
        <v>38.726671186387669</v>
      </c>
      <c r="AC29" s="27">
        <f>SUM(AC5:AC28)-AC10</f>
        <v>442249304814</v>
      </c>
      <c r="AD29" s="66">
        <f t="shared" si="4"/>
        <v>8.6716100981439457</v>
      </c>
      <c r="AE29" s="27">
        <f>SUM(AG29-AC29)</f>
        <v>953949068589</v>
      </c>
      <c r="AF29" s="66">
        <f t="shared" si="6"/>
        <v>18.705002554544468</v>
      </c>
      <c r="AG29" s="27">
        <f>SUM(AG5:AG28)-AG10</f>
        <v>1396198373403</v>
      </c>
      <c r="AH29" s="28">
        <f t="shared" si="5"/>
        <v>27.376612652688415</v>
      </c>
    </row>
    <row r="30" spans="1:34" x14ac:dyDescent="0.2">
      <c r="A30" s="68" t="s">
        <v>373</v>
      </c>
      <c r="B30" s="7">
        <f>SUM([12]ipe!$F$398)</f>
        <v>40400205000</v>
      </c>
      <c r="C30" s="57">
        <f t="shared" si="0"/>
        <v>0.53568217743449131</v>
      </c>
      <c r="D30" s="7">
        <f>SUM([12]ipe!$J$398)</f>
        <v>1559027415</v>
      </c>
      <c r="E30" s="57">
        <f t="shared" si="7"/>
        <v>3.8589591686477824</v>
      </c>
      <c r="F30" s="32">
        <f t="shared" si="8"/>
        <v>5013590483</v>
      </c>
      <c r="G30" s="57">
        <f t="shared" si="9"/>
        <v>12.409814462575127</v>
      </c>
      <c r="H30" s="7">
        <f>SUM([12]ipe!$N$398)</f>
        <v>6572617898</v>
      </c>
      <c r="I30" s="33">
        <f t="shared" si="10"/>
        <v>16.26877363122291</v>
      </c>
      <c r="J30" s="7">
        <f>SUM([12]ipe!$F$759)</f>
        <v>0</v>
      </c>
      <c r="K30" s="57">
        <f t="shared" si="37"/>
        <v>0</v>
      </c>
      <c r="L30" s="7">
        <f>SUM([12]ipe!$J$759)</f>
        <v>0</v>
      </c>
      <c r="M30" s="57">
        <f t="shared" si="38"/>
        <v>0</v>
      </c>
      <c r="N30" s="32">
        <f t="shared" si="39"/>
        <v>0</v>
      </c>
      <c r="O30" s="57">
        <f t="shared" si="40"/>
        <v>0</v>
      </c>
      <c r="P30" s="7">
        <f>SUM([12]ipe!$N$759)</f>
        <v>0</v>
      </c>
      <c r="Q30" s="33">
        <f t="shared" si="14"/>
        <v>0</v>
      </c>
      <c r="R30" s="7">
        <f>SUM([12]ipe!$F$928)</f>
        <v>1972795000</v>
      </c>
      <c r="S30" s="57">
        <f t="shared" si="41"/>
        <v>0.22436892978787532</v>
      </c>
      <c r="T30" s="7">
        <f>SUM([12]ipe!$J$928)</f>
        <v>126808861</v>
      </c>
      <c r="U30" s="57">
        <f t="shared" si="42"/>
        <v>6.4278782640872469</v>
      </c>
      <c r="V30" s="32">
        <f t="shared" si="43"/>
        <v>145400000</v>
      </c>
      <c r="W30" s="57">
        <f t="shared" si="44"/>
        <v>7.370253878380673</v>
      </c>
      <c r="X30" s="7">
        <f>SUM([12]ipe!$N$928)</f>
        <v>272208861</v>
      </c>
      <c r="Y30" s="33">
        <f t="shared" si="18"/>
        <v>13.798132142467919</v>
      </c>
      <c r="Z30" s="7">
        <f>SUM([12]ipe!$D$396)</f>
        <v>40073000000</v>
      </c>
      <c r="AA30" s="61">
        <f t="shared" si="19"/>
        <v>42373000000</v>
      </c>
      <c r="AB30" s="62">
        <f t="shared" si="3"/>
        <v>0.3217599343903228</v>
      </c>
      <c r="AC30" s="7">
        <f t="shared" ref="AC30:AC49" si="45">SUM(D30+L30+T30)</f>
        <v>1685836276</v>
      </c>
      <c r="AD30" s="62">
        <f t="shared" ref="AD30:AD49" si="46">IF(OR(AC30=0,AA30=0),0,AC30/AA30)*100</f>
        <v>3.9785624713850805</v>
      </c>
      <c r="AE30" s="7">
        <f t="shared" ref="AE30:AE49" si="47">SUM(F30+N30+V30)</f>
        <v>5158990483</v>
      </c>
      <c r="AF30" s="62">
        <f t="shared" ref="AF30:AF49" si="48">IF(OR(AE30=0,AA30=0),0,AE30/AA30)*100</f>
        <v>12.175183449366342</v>
      </c>
      <c r="AG30" s="7">
        <f t="shared" ref="AG30:AG49" si="49">SUM(AC30+AE30)</f>
        <v>6844826759</v>
      </c>
      <c r="AH30" s="8">
        <f t="shared" ref="AH30:AH49" si="50">IF(OR(AG30=0,AA30=0),0,AG30/AA30)*100</f>
        <v>16.153745920751422</v>
      </c>
    </row>
    <row r="31" spans="1:34" x14ac:dyDescent="0.2">
      <c r="A31" s="69" t="s">
        <v>46</v>
      </c>
      <c r="B31" s="7">
        <f>SUM([12]ffd!$F$398)</f>
        <v>2106728281000</v>
      </c>
      <c r="C31" s="57">
        <f t="shared" si="0"/>
        <v>27.933937286429682</v>
      </c>
      <c r="D31" s="7">
        <f>SUM([12]ffd!$J$398)</f>
        <v>166363706966</v>
      </c>
      <c r="E31" s="62">
        <f t="shared" si="7"/>
        <v>7.8967804470271883</v>
      </c>
      <c r="F31" s="7">
        <f t="shared" si="8"/>
        <v>365209451070</v>
      </c>
      <c r="G31" s="62">
        <f t="shared" si="9"/>
        <v>17.335384651344128</v>
      </c>
      <c r="H31" s="7">
        <f>SUM([12]ffd!$N$398)</f>
        <v>531573158036</v>
      </c>
      <c r="I31" s="8">
        <f t="shared" si="10"/>
        <v>25.232165098371318</v>
      </c>
      <c r="J31" s="7">
        <f>SUM([12]ffd!$F$759)</f>
        <v>25000000000</v>
      </c>
      <c r="K31" s="57">
        <f t="shared" si="37"/>
        <v>0</v>
      </c>
      <c r="L31" s="7">
        <f>SUM([12]ffd!$J$759)</f>
        <v>307953312</v>
      </c>
      <c r="M31" s="62">
        <f t="shared" si="38"/>
        <v>1.2318132480000001</v>
      </c>
      <c r="N31" s="7">
        <f t="shared" si="39"/>
        <v>20770400058</v>
      </c>
      <c r="O31" s="62">
        <f t="shared" si="40"/>
        <v>83.081600232</v>
      </c>
      <c r="P31" s="7">
        <f>SUM([12]ffd!$N$759)</f>
        <v>21078353370</v>
      </c>
      <c r="Q31" s="8">
        <f t="shared" si="14"/>
        <v>84.313413479999994</v>
      </c>
      <c r="R31" s="7">
        <f>SUM([12]ffd!$F$928)</f>
        <v>14674200000</v>
      </c>
      <c r="S31" s="57">
        <f t="shared" si="41"/>
        <v>1.6689187419337739</v>
      </c>
      <c r="T31" s="7">
        <f>SUM([12]ffd!$J$928)</f>
        <v>0</v>
      </c>
      <c r="U31" s="62">
        <f t="shared" si="42"/>
        <v>0</v>
      </c>
      <c r="V31" s="7">
        <f t="shared" si="43"/>
        <v>3936754720</v>
      </c>
      <c r="W31" s="62">
        <f t="shared" si="44"/>
        <v>26.827729756988454</v>
      </c>
      <c r="X31" s="7">
        <f>SUM([12]ffd!$N$928)</f>
        <v>3936754720</v>
      </c>
      <c r="Y31" s="8">
        <f t="shared" si="18"/>
        <v>26.827729756988454</v>
      </c>
      <c r="Z31" s="7">
        <f>SUM([12]ffd!$D$396)</f>
        <v>2146402481000</v>
      </c>
      <c r="AA31" s="61">
        <f t="shared" si="19"/>
        <v>2146402481000</v>
      </c>
      <c r="AB31" s="62">
        <f t="shared" si="3"/>
        <v>16.298735550038611</v>
      </c>
      <c r="AC31" s="7">
        <f t="shared" si="45"/>
        <v>166671660278</v>
      </c>
      <c r="AD31" s="62">
        <f t="shared" si="46"/>
        <v>7.7651634189478003</v>
      </c>
      <c r="AE31" s="7">
        <f t="shared" si="47"/>
        <v>389916605848</v>
      </c>
      <c r="AF31" s="62">
        <f t="shared" si="48"/>
        <v>18.166052699787201</v>
      </c>
      <c r="AG31" s="7">
        <f t="shared" si="49"/>
        <v>556588266126</v>
      </c>
      <c r="AH31" s="8">
        <f t="shared" si="50"/>
        <v>25.931216118735001</v>
      </c>
    </row>
    <row r="32" spans="1:34" x14ac:dyDescent="0.2">
      <c r="A32" s="69" t="s">
        <v>47</v>
      </c>
      <c r="B32" s="7">
        <f>SUM([12]ind!$F$398)</f>
        <v>0</v>
      </c>
      <c r="C32" s="57">
        <f t="shared" si="0"/>
        <v>0</v>
      </c>
      <c r="D32" s="7">
        <f>SUM([12]ind!$J$398)</f>
        <v>0</v>
      </c>
      <c r="E32" s="62">
        <f t="shared" si="7"/>
        <v>0</v>
      </c>
      <c r="F32" s="7">
        <f t="shared" si="8"/>
        <v>0</v>
      </c>
      <c r="G32" s="62">
        <f t="shared" si="9"/>
        <v>0</v>
      </c>
      <c r="H32" s="7">
        <f>SUM([12]ind!$N$398)</f>
        <v>0</v>
      </c>
      <c r="I32" s="8">
        <f t="shared" si="10"/>
        <v>0</v>
      </c>
      <c r="J32" s="7">
        <f>SUM([12]ind!$F$759)</f>
        <v>12904599000</v>
      </c>
      <c r="K32" s="57">
        <f t="shared" si="37"/>
        <v>0</v>
      </c>
      <c r="L32" s="7">
        <f>SUM([12]ind!$J$759)</f>
        <v>426602645</v>
      </c>
      <c r="M32" s="62">
        <f t="shared" si="38"/>
        <v>3.3058186852609679</v>
      </c>
      <c r="N32" s="7">
        <f t="shared" si="39"/>
        <v>1833256743</v>
      </c>
      <c r="O32" s="62">
        <f t="shared" si="40"/>
        <v>14.206227895961742</v>
      </c>
      <c r="P32" s="7">
        <f>SUM([12]ind!$N$759)</f>
        <v>2259859388</v>
      </c>
      <c r="Q32" s="8">
        <f t="shared" si="14"/>
        <v>17.512046581222709</v>
      </c>
      <c r="R32" s="7">
        <f>SUM([12]ind!$F$928)</f>
        <v>4711176000</v>
      </c>
      <c r="S32" s="57">
        <f t="shared" si="41"/>
        <v>0.53580910188961506</v>
      </c>
      <c r="T32" s="7">
        <f>SUM([12]ind!$J$928)</f>
        <v>236998767</v>
      </c>
      <c r="U32" s="62">
        <f t="shared" si="42"/>
        <v>5.0305649162756811</v>
      </c>
      <c r="V32" s="7">
        <f t="shared" si="43"/>
        <v>597773333</v>
      </c>
      <c r="W32" s="62">
        <f t="shared" si="44"/>
        <v>12.688410133690612</v>
      </c>
      <c r="X32" s="7">
        <f>SUM([12]ind!$N$928)</f>
        <v>834772100</v>
      </c>
      <c r="Y32" s="8">
        <f t="shared" si="18"/>
        <v>17.718975049966293</v>
      </c>
      <c r="Z32" s="7">
        <f>SUM([12]ind!$D$396)</f>
        <v>10820775000</v>
      </c>
      <c r="AA32" s="61">
        <f t="shared" si="19"/>
        <v>17615775000</v>
      </c>
      <c r="AB32" s="62">
        <f t="shared" si="3"/>
        <v>0.1337656198106032</v>
      </c>
      <c r="AC32" s="7">
        <f t="shared" si="45"/>
        <v>663601412</v>
      </c>
      <c r="AD32" s="62">
        <f t="shared" si="46"/>
        <v>3.7670861032228213</v>
      </c>
      <c r="AE32" s="7">
        <f t="shared" si="47"/>
        <v>2431030076</v>
      </c>
      <c r="AF32" s="62">
        <f t="shared" si="48"/>
        <v>13.800301581962756</v>
      </c>
      <c r="AG32" s="7">
        <f t="shared" si="49"/>
        <v>3094631488</v>
      </c>
      <c r="AH32" s="8">
        <f t="shared" si="50"/>
        <v>17.567387685185579</v>
      </c>
    </row>
    <row r="33" spans="1:34" x14ac:dyDescent="0.2">
      <c r="A33" s="69" t="s">
        <v>48</v>
      </c>
      <c r="B33" s="7">
        <f>SUM([12]idu!$F$398)</f>
        <v>0</v>
      </c>
      <c r="C33" s="57">
        <f t="shared" si="0"/>
        <v>0</v>
      </c>
      <c r="D33" s="7">
        <f>SUM([12]idu!$J$398)</f>
        <v>0</v>
      </c>
      <c r="E33" s="62">
        <f t="shared" si="7"/>
        <v>0</v>
      </c>
      <c r="F33" s="7">
        <f t="shared" si="8"/>
        <v>0</v>
      </c>
      <c r="G33" s="62">
        <f t="shared" si="9"/>
        <v>0</v>
      </c>
      <c r="H33" s="7">
        <f>SUM([12]idu!$N$398)</f>
        <v>0</v>
      </c>
      <c r="I33" s="8">
        <f t="shared" si="10"/>
        <v>0</v>
      </c>
      <c r="J33" s="7">
        <f>SUM([12]idu!$F$759)</f>
        <v>647029667000</v>
      </c>
      <c r="K33" s="57">
        <f t="shared" si="37"/>
        <v>0</v>
      </c>
      <c r="L33" s="7">
        <f>SUM([12]idu!$J$759)</f>
        <v>7039178189</v>
      </c>
      <c r="M33" s="62">
        <f t="shared" si="38"/>
        <v>1.0879220147103394</v>
      </c>
      <c r="N33" s="7">
        <f t="shared" si="39"/>
        <v>104954734013</v>
      </c>
      <c r="O33" s="62">
        <f t="shared" si="40"/>
        <v>16.22100799483125</v>
      </c>
      <c r="P33" s="7">
        <f>SUM([12]idu!$N$759)</f>
        <v>111993912202</v>
      </c>
      <c r="Q33" s="8">
        <f t="shared" si="14"/>
        <v>17.308930009541587</v>
      </c>
      <c r="R33" s="7">
        <f>SUM([12]idu!$F$928)</f>
        <v>78299864000</v>
      </c>
      <c r="S33" s="57">
        <f t="shared" si="41"/>
        <v>8.9051607938058357</v>
      </c>
      <c r="T33" s="7">
        <f>SUM([12]idu!$J$928)</f>
        <v>1027566426</v>
      </c>
      <c r="U33" s="62">
        <f t="shared" si="42"/>
        <v>1.3123476510763799</v>
      </c>
      <c r="V33" s="7">
        <f t="shared" si="43"/>
        <v>24656772617</v>
      </c>
      <c r="W33" s="62">
        <f t="shared" si="44"/>
        <v>31.490185751791344</v>
      </c>
      <c r="X33" s="7">
        <f>SUM([12]idu!$N$928)</f>
        <v>25684339043</v>
      </c>
      <c r="Y33" s="8">
        <f t="shared" si="18"/>
        <v>32.802533402867724</v>
      </c>
      <c r="Z33" s="7">
        <f>SUM([12]idu!$D$396)</f>
        <v>725621851000</v>
      </c>
      <c r="AA33" s="61">
        <f t="shared" si="19"/>
        <v>725329531000</v>
      </c>
      <c r="AB33" s="62">
        <f t="shared" si="3"/>
        <v>5.507799360581588</v>
      </c>
      <c r="AC33" s="7">
        <f t="shared" si="45"/>
        <v>8066744615</v>
      </c>
      <c r="AD33" s="62">
        <f t="shared" si="46"/>
        <v>1.1121489295877021</v>
      </c>
      <c r="AE33" s="7">
        <f t="shared" si="47"/>
        <v>129611506630</v>
      </c>
      <c r="AF33" s="62">
        <f t="shared" si="48"/>
        <v>17.869327125190495</v>
      </c>
      <c r="AG33" s="7">
        <f t="shared" si="49"/>
        <v>137678251245</v>
      </c>
      <c r="AH33" s="8">
        <f t="shared" si="50"/>
        <v>18.981476054778195</v>
      </c>
    </row>
    <row r="34" spans="1:34" x14ac:dyDescent="0.2">
      <c r="A34" s="69" t="s">
        <v>49</v>
      </c>
      <c r="B34" s="7">
        <f>SUM([12]fon!$F$398)</f>
        <v>0</v>
      </c>
      <c r="C34" s="57">
        <f t="shared" si="0"/>
        <v>0</v>
      </c>
      <c r="D34" s="7">
        <f>SUM([12]fon!$J$398)</f>
        <v>0</v>
      </c>
      <c r="E34" s="62">
        <f t="shared" si="7"/>
        <v>0</v>
      </c>
      <c r="F34" s="7">
        <f t="shared" si="8"/>
        <v>0</v>
      </c>
      <c r="G34" s="62">
        <f t="shared" si="9"/>
        <v>0</v>
      </c>
      <c r="H34" s="7">
        <f>SUM([12]fon!$N$398)</f>
        <v>0</v>
      </c>
      <c r="I34" s="8">
        <f t="shared" si="10"/>
        <v>0</v>
      </c>
      <c r="J34" s="7">
        <f>SUM([12]fon!$F$759)</f>
        <v>0</v>
      </c>
      <c r="K34" s="57">
        <f t="shared" si="37"/>
        <v>0</v>
      </c>
      <c r="L34" s="7">
        <f>SUM([12]fon!$J$759)</f>
        <v>0</v>
      </c>
      <c r="M34" s="62">
        <f t="shared" si="38"/>
        <v>0</v>
      </c>
      <c r="N34" s="7">
        <f t="shared" si="39"/>
        <v>0</v>
      </c>
      <c r="O34" s="62">
        <f t="shared" si="40"/>
        <v>0</v>
      </c>
      <c r="P34" s="7">
        <f>SUM([12]fon!$N$759)</f>
        <v>0</v>
      </c>
      <c r="Q34" s="8">
        <f t="shared" si="14"/>
        <v>0</v>
      </c>
      <c r="R34" s="7">
        <f>SUM([12]fon!$F$928)</f>
        <v>3186252000</v>
      </c>
      <c r="S34" s="57">
        <f t="shared" si="41"/>
        <v>0.3623772116588278</v>
      </c>
      <c r="T34" s="7">
        <f>SUM([12]fon!$J$928)</f>
        <v>2577400</v>
      </c>
      <c r="U34" s="62">
        <f t="shared" si="42"/>
        <v>8.0891279158082918E-2</v>
      </c>
      <c r="V34" s="7">
        <f t="shared" si="43"/>
        <v>99431959</v>
      </c>
      <c r="W34" s="62">
        <f t="shared" si="44"/>
        <v>3.120655836387078</v>
      </c>
      <c r="X34" s="7">
        <f>SUM([12]fon!$N$928)</f>
        <v>102009359</v>
      </c>
      <c r="Y34" s="8">
        <f t="shared" si="18"/>
        <v>3.2015471155451607</v>
      </c>
      <c r="Z34" s="7">
        <f>SUM([12]fon!$D$396)</f>
        <v>3186252000</v>
      </c>
      <c r="AA34" s="61">
        <f t="shared" si="19"/>
        <v>3186252000</v>
      </c>
      <c r="AB34" s="62">
        <f t="shared" si="3"/>
        <v>2.4194846587945976E-2</v>
      </c>
      <c r="AC34" s="7">
        <f t="shared" si="45"/>
        <v>2577400</v>
      </c>
      <c r="AD34" s="62">
        <f t="shared" si="46"/>
        <v>8.0891279158082918E-2</v>
      </c>
      <c r="AE34" s="7">
        <f t="shared" si="47"/>
        <v>99431959</v>
      </c>
      <c r="AF34" s="62">
        <f t="shared" si="48"/>
        <v>3.120655836387078</v>
      </c>
      <c r="AG34" s="7">
        <f t="shared" si="49"/>
        <v>102009359</v>
      </c>
      <c r="AH34" s="8">
        <f t="shared" si="50"/>
        <v>3.2015471155451607</v>
      </c>
    </row>
    <row r="35" spans="1:34" x14ac:dyDescent="0.2">
      <c r="A35" s="69" t="s">
        <v>50</v>
      </c>
      <c r="B35" s="7">
        <f>SUM([12]cvp!$F$398)</f>
        <v>56072114980</v>
      </c>
      <c r="C35" s="57">
        <f t="shared" si="0"/>
        <v>0.7434821839602932</v>
      </c>
      <c r="D35" s="7">
        <f>SUM([12]cvp!$J$398)</f>
        <v>1352384422</v>
      </c>
      <c r="E35" s="62">
        <f t="shared" si="7"/>
        <v>2.4118662591599644</v>
      </c>
      <c r="F35" s="7">
        <f t="shared" si="8"/>
        <v>3614866257</v>
      </c>
      <c r="G35" s="62">
        <f t="shared" si="9"/>
        <v>6.4468163155418035</v>
      </c>
      <c r="H35" s="7">
        <f>SUM([12]cvp!$N$398)</f>
        <v>4967250679</v>
      </c>
      <c r="I35" s="8">
        <f t="shared" si="10"/>
        <v>8.858682574701767</v>
      </c>
      <c r="J35" s="7">
        <f>SUM([12]cvp!$F$759)</f>
        <v>44164113662</v>
      </c>
      <c r="K35" s="57">
        <f t="shared" si="37"/>
        <v>0</v>
      </c>
      <c r="L35" s="7">
        <f>SUM([12]cvp!$J$759)</f>
        <v>2507223525</v>
      </c>
      <c r="M35" s="62">
        <f t="shared" si="38"/>
        <v>5.6770606655631424</v>
      </c>
      <c r="N35" s="7">
        <f t="shared" si="39"/>
        <v>2793030385</v>
      </c>
      <c r="O35" s="62">
        <f t="shared" si="40"/>
        <v>6.3242079448844439</v>
      </c>
      <c r="P35" s="7">
        <f>SUM([12]cvp!$N$759)</f>
        <v>5300253910</v>
      </c>
      <c r="Q35" s="8">
        <f t="shared" si="14"/>
        <v>12.001268610447587</v>
      </c>
      <c r="R35" s="7">
        <f>SUM([12]cvp!$F$928)</f>
        <v>5073000000</v>
      </c>
      <c r="S35" s="57">
        <f t="shared" si="41"/>
        <v>0.5769598872735846</v>
      </c>
      <c r="T35" s="7">
        <f>SUM([12]cvp!$J$928)</f>
        <v>503619360</v>
      </c>
      <c r="U35" s="62">
        <f t="shared" si="42"/>
        <v>9.9274464813719696</v>
      </c>
      <c r="V35" s="7">
        <f t="shared" si="43"/>
        <v>473907975</v>
      </c>
      <c r="W35" s="62">
        <f t="shared" si="44"/>
        <v>9.3417696629213474</v>
      </c>
      <c r="X35" s="7">
        <f>SUM([12]cvp!$N$928)</f>
        <v>977527335</v>
      </c>
      <c r="Y35" s="8">
        <f t="shared" si="18"/>
        <v>19.269216144293317</v>
      </c>
      <c r="Z35" s="7">
        <f>SUM([12]cvp!$D$396)</f>
        <v>97318547000</v>
      </c>
      <c r="AA35" s="61">
        <f t="shared" si="19"/>
        <v>105309228642</v>
      </c>
      <c r="AB35" s="62">
        <f t="shared" si="3"/>
        <v>0.79966701669802531</v>
      </c>
      <c r="AC35" s="7">
        <f t="shared" si="45"/>
        <v>4363227307</v>
      </c>
      <c r="AD35" s="62">
        <f t="shared" si="46"/>
        <v>4.1432525556073001</v>
      </c>
      <c r="AE35" s="7">
        <f t="shared" si="47"/>
        <v>6881804617</v>
      </c>
      <c r="AF35" s="62">
        <f t="shared" si="48"/>
        <v>6.5348542627681558</v>
      </c>
      <c r="AG35" s="7">
        <f t="shared" si="49"/>
        <v>11245031924</v>
      </c>
      <c r="AH35" s="8">
        <f t="shared" si="50"/>
        <v>10.678106818375456</v>
      </c>
    </row>
    <row r="36" spans="1:34" x14ac:dyDescent="0.2">
      <c r="A36" s="70" t="s">
        <v>51</v>
      </c>
      <c r="B36" s="7">
        <f>SUM([12]idr!$F$398)</f>
        <v>203307204000</v>
      </c>
      <c r="C36" s="57">
        <f t="shared" si="0"/>
        <v>2.6957300272817504</v>
      </c>
      <c r="D36" s="7">
        <f>SUM([12]idr!$J$398)</f>
        <v>5237189071</v>
      </c>
      <c r="E36" s="62">
        <f t="shared" si="7"/>
        <v>2.5759977846136728</v>
      </c>
      <c r="F36" s="7">
        <f t="shared" si="8"/>
        <v>28062454036</v>
      </c>
      <c r="G36" s="62">
        <f t="shared" si="9"/>
        <v>13.802980653848351</v>
      </c>
      <c r="H36" s="7">
        <f>SUM([12]idr!$N$398)</f>
        <v>33299643107</v>
      </c>
      <c r="I36" s="8">
        <f t="shared" si="10"/>
        <v>16.378978438462021</v>
      </c>
      <c r="J36" s="7">
        <f>SUM([12]idr!$F$759)</f>
        <v>4310000000</v>
      </c>
      <c r="K36" s="57">
        <f t="shared" si="37"/>
        <v>0</v>
      </c>
      <c r="L36" s="7">
        <f>SUM([12]idr!$J$759)</f>
        <v>72175465</v>
      </c>
      <c r="M36" s="62">
        <f t="shared" si="38"/>
        <v>1.6746047563805104</v>
      </c>
      <c r="N36" s="7">
        <f t="shared" si="39"/>
        <v>344886911</v>
      </c>
      <c r="O36" s="62">
        <f t="shared" si="40"/>
        <v>8.0020164965197225</v>
      </c>
      <c r="P36" s="7">
        <f>SUM([12]idr!$N$759)</f>
        <v>417062376</v>
      </c>
      <c r="Q36" s="8">
        <f t="shared" si="14"/>
        <v>9.6766212529002313</v>
      </c>
      <c r="R36" s="7">
        <f>SUM([12]idr!$F$928)</f>
        <v>7929895000</v>
      </c>
      <c r="S36" s="57">
        <f t="shared" si="41"/>
        <v>0.90187883408069436</v>
      </c>
      <c r="T36" s="7">
        <f>SUM([12]idr!$J$928)</f>
        <v>450146266</v>
      </c>
      <c r="U36" s="62">
        <f t="shared" si="42"/>
        <v>5.6765728423894641</v>
      </c>
      <c r="V36" s="7">
        <f t="shared" si="43"/>
        <v>902992624</v>
      </c>
      <c r="W36" s="62">
        <f t="shared" si="44"/>
        <v>11.387195215069051</v>
      </c>
      <c r="X36" s="7">
        <f>SUM([12]idr!$N$928)</f>
        <v>1353138890</v>
      </c>
      <c r="Y36" s="8">
        <f t="shared" si="18"/>
        <v>17.063768057458518</v>
      </c>
      <c r="Z36" s="7">
        <f>SUM([12]idr!$D$396)</f>
        <v>215547099000</v>
      </c>
      <c r="AA36" s="61">
        <f t="shared" si="19"/>
        <v>215547099000</v>
      </c>
      <c r="AB36" s="62">
        <f t="shared" si="3"/>
        <v>1.6367597392741702</v>
      </c>
      <c r="AC36" s="7">
        <f t="shared" si="45"/>
        <v>5759510802</v>
      </c>
      <c r="AD36" s="62">
        <f t="shared" si="46"/>
        <v>2.6720428290245746</v>
      </c>
      <c r="AE36" s="7">
        <f t="shared" si="47"/>
        <v>29310333571</v>
      </c>
      <c r="AF36" s="62">
        <f t="shared" si="48"/>
        <v>13.59811090336224</v>
      </c>
      <c r="AG36" s="7">
        <f t="shared" si="49"/>
        <v>35069844373</v>
      </c>
      <c r="AH36" s="8">
        <f t="shared" si="50"/>
        <v>16.270153732386813</v>
      </c>
    </row>
    <row r="37" spans="1:34" x14ac:dyDescent="0.2">
      <c r="A37" s="69" t="s">
        <v>52</v>
      </c>
      <c r="B37" s="7">
        <f>SUM([12]tur!$F$398)</f>
        <v>6604907000</v>
      </c>
      <c r="C37" s="57">
        <f t="shared" si="0"/>
        <v>8.7577054708319266E-2</v>
      </c>
      <c r="D37" s="7">
        <f>SUM([12]tur!$J$398)</f>
        <v>127195472</v>
      </c>
      <c r="E37" s="62">
        <f t="shared" si="7"/>
        <v>1.9257723386566987</v>
      </c>
      <c r="F37" s="7">
        <f t="shared" si="8"/>
        <v>2674921004</v>
      </c>
      <c r="G37" s="62">
        <f t="shared" si="9"/>
        <v>40.498995731506895</v>
      </c>
      <c r="H37" s="7">
        <f>SUM([12]tur!$N$398)</f>
        <v>2802116476</v>
      </c>
      <c r="I37" s="8">
        <f t="shared" si="10"/>
        <v>42.424768070163594</v>
      </c>
      <c r="J37" s="7">
        <f>SUM([12]tur!$F$759)</f>
        <v>0</v>
      </c>
      <c r="K37" s="57">
        <f t="shared" si="37"/>
        <v>0</v>
      </c>
      <c r="L37" s="7">
        <f>SUM([12]tur!$J$759)</f>
        <v>0</v>
      </c>
      <c r="M37" s="62">
        <f t="shared" si="38"/>
        <v>0</v>
      </c>
      <c r="N37" s="7">
        <f t="shared" si="39"/>
        <v>0</v>
      </c>
      <c r="O37" s="62">
        <f t="shared" si="40"/>
        <v>0</v>
      </c>
      <c r="P37" s="7">
        <f>SUM([12]tur!$N$759)</f>
        <v>0</v>
      </c>
      <c r="Q37" s="8">
        <f t="shared" si="14"/>
        <v>0</v>
      </c>
      <c r="R37" s="7">
        <f>SUM([12]tur!$F$928)</f>
        <v>2595093000</v>
      </c>
      <c r="S37" s="57">
        <f t="shared" si="41"/>
        <v>0.29514381327507755</v>
      </c>
      <c r="T37" s="7">
        <f>SUM([12]tur!$J$928)</f>
        <v>117958334</v>
      </c>
      <c r="U37" s="62">
        <f t="shared" si="42"/>
        <v>4.5454376394217855</v>
      </c>
      <c r="V37" s="7">
        <f t="shared" si="43"/>
        <v>1746675416</v>
      </c>
      <c r="W37" s="62">
        <f t="shared" si="44"/>
        <v>67.306852432648839</v>
      </c>
      <c r="X37" s="7">
        <f>SUM([12]tur!$N$928)</f>
        <v>1864633750</v>
      </c>
      <c r="Y37" s="8">
        <f t="shared" si="18"/>
        <v>71.85229007207063</v>
      </c>
      <c r="Z37" s="7">
        <f>SUM([12]tur!$D$396)</f>
        <v>9200000000</v>
      </c>
      <c r="AA37" s="61">
        <f t="shared" si="19"/>
        <v>9200000000</v>
      </c>
      <c r="AB37" s="62">
        <f t="shared" si="3"/>
        <v>6.9860321345927123E-2</v>
      </c>
      <c r="AC37" s="7">
        <f t="shared" si="45"/>
        <v>245153806</v>
      </c>
      <c r="AD37" s="62">
        <f t="shared" si="46"/>
        <v>2.6647152826086957</v>
      </c>
      <c r="AE37" s="7">
        <f t="shared" si="47"/>
        <v>4421596420</v>
      </c>
      <c r="AF37" s="62">
        <f t="shared" si="48"/>
        <v>48.060830652173912</v>
      </c>
      <c r="AG37" s="7">
        <f t="shared" si="49"/>
        <v>4666750226</v>
      </c>
      <c r="AH37" s="8">
        <f t="shared" si="50"/>
        <v>50.725545934782609</v>
      </c>
    </row>
    <row r="38" spans="1:34" x14ac:dyDescent="0.2">
      <c r="A38" s="69" t="s">
        <v>53</v>
      </c>
      <c r="B38" s="7">
        <f>SUM([12]idp!$F$398)</f>
        <v>25409892185</v>
      </c>
      <c r="C38" s="57">
        <f t="shared" si="0"/>
        <v>0.33691973528442404</v>
      </c>
      <c r="D38" s="7">
        <f>SUM([12]idp!$J$398)</f>
        <v>591787246</v>
      </c>
      <c r="E38" s="62">
        <f t="shared" si="7"/>
        <v>2.3289640179951046</v>
      </c>
      <c r="F38" s="7">
        <f t="shared" si="8"/>
        <v>3548396544</v>
      </c>
      <c r="G38" s="62">
        <f t="shared" si="9"/>
        <v>13.964626524840959</v>
      </c>
      <c r="H38" s="7">
        <f>SUM([12]idp!$N$398)</f>
        <v>4140183790</v>
      </c>
      <c r="I38" s="8">
        <f t="shared" si="10"/>
        <v>16.293590542836064</v>
      </c>
      <c r="J38" s="7">
        <f>SUM([12]idp!$F$759)</f>
        <v>0</v>
      </c>
      <c r="K38" s="57">
        <f t="shared" si="37"/>
        <v>0</v>
      </c>
      <c r="L38" s="7">
        <f>SUM([12]idp!$J$759)</f>
        <v>0</v>
      </c>
      <c r="M38" s="62">
        <f t="shared" si="38"/>
        <v>0</v>
      </c>
      <c r="N38" s="7">
        <f t="shared" si="39"/>
        <v>0</v>
      </c>
      <c r="O38" s="62">
        <f t="shared" si="40"/>
        <v>0</v>
      </c>
      <c r="P38" s="7">
        <f>SUM([12]idp!$N$759)</f>
        <v>0</v>
      </c>
      <c r="Q38" s="8">
        <f t="shared" si="14"/>
        <v>0</v>
      </c>
      <c r="R38" s="7">
        <f>SUM([12]idp!$F$928)</f>
        <v>1050000000</v>
      </c>
      <c r="S38" s="57">
        <f t="shared" si="41"/>
        <v>0.11941807246939953</v>
      </c>
      <c r="T38" s="7">
        <f>SUM([12]idp!$J$928)</f>
        <v>48955170</v>
      </c>
      <c r="U38" s="62">
        <f t="shared" si="42"/>
        <v>4.6623971428571425</v>
      </c>
      <c r="V38" s="7">
        <f t="shared" si="43"/>
        <v>605487232</v>
      </c>
      <c r="W38" s="62">
        <f t="shared" si="44"/>
        <v>57.665450666666665</v>
      </c>
      <c r="X38" s="7">
        <f>SUM([12]idp!$N$928)</f>
        <v>654442402</v>
      </c>
      <c r="Y38" s="8">
        <f t="shared" si="18"/>
        <v>62.327847809523803</v>
      </c>
      <c r="Z38" s="7">
        <f>SUM([12]idp!$D$396)</f>
        <v>24410000000</v>
      </c>
      <c r="AA38" s="61">
        <f t="shared" si="19"/>
        <v>26459892185</v>
      </c>
      <c r="AB38" s="62">
        <f t="shared" ref="AB38:AB84" si="51">IF(OR(AA38=0,AA$85=0),0,AA38/AA$86)*100</f>
        <v>0.2009235403068137</v>
      </c>
      <c r="AC38" s="7">
        <f t="shared" si="45"/>
        <v>640742416</v>
      </c>
      <c r="AD38" s="62">
        <f t="shared" si="46"/>
        <v>2.4215609478682389</v>
      </c>
      <c r="AE38" s="7">
        <f t="shared" si="47"/>
        <v>4153883776</v>
      </c>
      <c r="AF38" s="62">
        <f t="shared" si="48"/>
        <v>15.698793279115547</v>
      </c>
      <c r="AG38" s="7">
        <f t="shared" si="49"/>
        <v>4794626192</v>
      </c>
      <c r="AH38" s="8">
        <f t="shared" si="50"/>
        <v>18.120354226983785</v>
      </c>
    </row>
    <row r="39" spans="1:34" x14ac:dyDescent="0.2">
      <c r="A39" s="69" t="s">
        <v>54</v>
      </c>
      <c r="B39" s="7">
        <f>SUM([12]idi!$F$398)</f>
        <v>132383130000</v>
      </c>
      <c r="C39" s="57">
        <f t="shared" si="0"/>
        <v>1.7553198884508958</v>
      </c>
      <c r="D39" s="7">
        <f>SUM([12]idi!$J$398)</f>
        <v>5433438263</v>
      </c>
      <c r="E39" s="62">
        <f t="shared" si="7"/>
        <v>4.1043282954557734</v>
      </c>
      <c r="F39" s="7">
        <f t="shared" si="8"/>
        <v>12039535400</v>
      </c>
      <c r="G39" s="62">
        <f t="shared" si="9"/>
        <v>9.0944634712897336</v>
      </c>
      <c r="H39" s="7">
        <f>SUM([12]idi!$N$398)</f>
        <v>17472973663</v>
      </c>
      <c r="I39" s="8">
        <f t="shared" si="10"/>
        <v>13.198791766745508</v>
      </c>
      <c r="J39" s="7">
        <f>SUM([12]idi!$F$759)</f>
        <v>0</v>
      </c>
      <c r="K39" s="57">
        <f t="shared" si="37"/>
        <v>0</v>
      </c>
      <c r="L39" s="7">
        <f>SUM([12]idi!$J$759)</f>
        <v>0</v>
      </c>
      <c r="M39" s="62">
        <f t="shared" si="38"/>
        <v>0</v>
      </c>
      <c r="N39" s="7">
        <f t="shared" si="39"/>
        <v>0</v>
      </c>
      <c r="O39" s="62">
        <f t="shared" si="40"/>
        <v>0</v>
      </c>
      <c r="P39" s="7">
        <f>SUM([12]idi!$N$759)</f>
        <v>0</v>
      </c>
      <c r="Q39" s="8">
        <f t="shared" si="14"/>
        <v>0</v>
      </c>
      <c r="R39" s="7">
        <f>SUM([12]idi!$F$928)</f>
        <v>0</v>
      </c>
      <c r="S39" s="57">
        <f t="shared" si="41"/>
        <v>0</v>
      </c>
      <c r="T39" s="7">
        <f>SUM([12]idi!$J$928)</f>
        <v>0</v>
      </c>
      <c r="U39" s="62">
        <f t="shared" si="42"/>
        <v>0</v>
      </c>
      <c r="V39" s="7">
        <f t="shared" si="43"/>
        <v>0</v>
      </c>
      <c r="W39" s="62">
        <f t="shared" si="44"/>
        <v>0</v>
      </c>
      <c r="X39" s="7">
        <f>SUM([12]idi!$N$928)</f>
        <v>0</v>
      </c>
      <c r="Y39" s="8">
        <f t="shared" si="18"/>
        <v>0</v>
      </c>
      <c r="Z39" s="7">
        <f>SUM([12]idi!$D$396)</f>
        <v>132383130000</v>
      </c>
      <c r="AA39" s="61">
        <f t="shared" si="19"/>
        <v>132383130000</v>
      </c>
      <c r="AB39" s="62">
        <f t="shared" si="51"/>
        <v>1.0052530437586571</v>
      </c>
      <c r="AC39" s="7">
        <f t="shared" si="45"/>
        <v>5433438263</v>
      </c>
      <c r="AD39" s="62">
        <f t="shared" si="46"/>
        <v>4.1043282954557734</v>
      </c>
      <c r="AE39" s="7">
        <f t="shared" si="47"/>
        <v>12039535400</v>
      </c>
      <c r="AF39" s="62">
        <f t="shared" si="48"/>
        <v>9.0944634712897336</v>
      </c>
      <c r="AG39" s="7">
        <f t="shared" si="49"/>
        <v>17472973663</v>
      </c>
      <c r="AH39" s="8">
        <f t="shared" si="50"/>
        <v>13.198791766745508</v>
      </c>
    </row>
    <row r="40" spans="1:34" x14ac:dyDescent="0.2">
      <c r="A40" s="69" t="s">
        <v>55</v>
      </c>
      <c r="B40" s="7">
        <f>SUM([12]fga!$F$398)</f>
        <v>2875000000</v>
      </c>
      <c r="C40" s="57">
        <f t="shared" si="0"/>
        <v>3.8120753598259276E-2</v>
      </c>
      <c r="D40" s="7">
        <f>SUM([12]fga!$J$398)</f>
        <v>285823281</v>
      </c>
      <c r="E40" s="62">
        <f t="shared" si="7"/>
        <v>9.9416793391304346</v>
      </c>
      <c r="F40" s="7">
        <f t="shared" si="8"/>
        <v>924286654</v>
      </c>
      <c r="G40" s="62">
        <f t="shared" si="9"/>
        <v>32.149101008695652</v>
      </c>
      <c r="H40" s="7">
        <f>SUM([12]fga!$N$398)</f>
        <v>1210109935</v>
      </c>
      <c r="I40" s="8">
        <f t="shared" si="10"/>
        <v>42.090780347826083</v>
      </c>
      <c r="J40" s="7">
        <f>SUM([12]fga!$F$759)</f>
        <v>0</v>
      </c>
      <c r="K40" s="57">
        <f t="shared" si="37"/>
        <v>0</v>
      </c>
      <c r="L40" s="7">
        <f>SUM([12]fga!$J$759)</f>
        <v>0</v>
      </c>
      <c r="M40" s="62">
        <f t="shared" si="38"/>
        <v>0</v>
      </c>
      <c r="N40" s="7">
        <f t="shared" si="39"/>
        <v>0</v>
      </c>
      <c r="O40" s="62">
        <f t="shared" si="40"/>
        <v>0</v>
      </c>
      <c r="P40" s="7">
        <f>SUM([12]fga!$N$759)</f>
        <v>0</v>
      </c>
      <c r="Q40" s="8">
        <f t="shared" si="14"/>
        <v>0</v>
      </c>
      <c r="R40" s="7">
        <f>SUM([12]fga!$F$928)</f>
        <v>669000000</v>
      </c>
      <c r="S40" s="57">
        <f t="shared" si="41"/>
        <v>7.6086371887645984E-2</v>
      </c>
      <c r="T40" s="7">
        <f>SUM([12]fga!$J$928)</f>
        <v>25077646</v>
      </c>
      <c r="U40" s="62">
        <f t="shared" si="42"/>
        <v>3.7485270553064276</v>
      </c>
      <c r="V40" s="7">
        <f t="shared" si="43"/>
        <v>199122354</v>
      </c>
      <c r="W40" s="62">
        <f t="shared" si="44"/>
        <v>29.764178475336323</v>
      </c>
      <c r="X40" s="7">
        <f>SUM([12]fga!$N$928)</f>
        <v>224200000</v>
      </c>
      <c r="Y40" s="8">
        <f t="shared" si="18"/>
        <v>33.512705530642748</v>
      </c>
      <c r="Z40" s="7">
        <f>SUM([12]fga!$D$396)</f>
        <v>3544000000</v>
      </c>
      <c r="AA40" s="61">
        <f t="shared" si="19"/>
        <v>3544000000</v>
      </c>
      <c r="AB40" s="62">
        <f t="shared" si="51"/>
        <v>2.6911410744561489E-2</v>
      </c>
      <c r="AC40" s="7">
        <f t="shared" si="45"/>
        <v>310900927</v>
      </c>
      <c r="AD40" s="62">
        <f t="shared" si="46"/>
        <v>8.7725995203160263</v>
      </c>
      <c r="AE40" s="7">
        <f t="shared" si="47"/>
        <v>1123409008</v>
      </c>
      <c r="AF40" s="62">
        <f t="shared" si="48"/>
        <v>31.698899774266366</v>
      </c>
      <c r="AG40" s="7">
        <f t="shared" si="49"/>
        <v>1434309935</v>
      </c>
      <c r="AH40" s="8">
        <f t="shared" si="50"/>
        <v>40.471499294582394</v>
      </c>
    </row>
    <row r="41" spans="1:34" x14ac:dyDescent="0.2">
      <c r="A41" s="69" t="s">
        <v>56</v>
      </c>
      <c r="B41" s="7">
        <f>SUM([12]orq!$F$398)</f>
        <v>25140849000</v>
      </c>
      <c r="C41" s="57">
        <f t="shared" si="0"/>
        <v>0.333352386080015</v>
      </c>
      <c r="D41" s="7">
        <f>SUM([12]orq!$J$398)</f>
        <v>969384379</v>
      </c>
      <c r="E41" s="62">
        <f t="shared" si="7"/>
        <v>3.8558140140772497</v>
      </c>
      <c r="F41" s="7">
        <f t="shared" si="8"/>
        <v>15005913863</v>
      </c>
      <c r="G41" s="62">
        <f t="shared" si="9"/>
        <v>59.68737914539004</v>
      </c>
      <c r="H41" s="7">
        <f>SUM([12]orq!$N$398)</f>
        <v>15975298242</v>
      </c>
      <c r="I41" s="8">
        <f t="shared" si="10"/>
        <v>63.543193159467293</v>
      </c>
      <c r="J41" s="7">
        <f>SUM([12]orq!$F$759)</f>
        <v>0</v>
      </c>
      <c r="K41" s="57">
        <f t="shared" si="37"/>
        <v>0</v>
      </c>
      <c r="L41" s="7">
        <f>SUM([12]orq!$J$759)</f>
        <v>0</v>
      </c>
      <c r="M41" s="62">
        <f t="shared" si="38"/>
        <v>0</v>
      </c>
      <c r="N41" s="7">
        <f t="shared" si="39"/>
        <v>0</v>
      </c>
      <c r="O41" s="62">
        <f t="shared" si="40"/>
        <v>0</v>
      </c>
      <c r="P41" s="7">
        <f>SUM([12]orq!$N$759)</f>
        <v>0</v>
      </c>
      <c r="Q41" s="8">
        <f t="shared" si="14"/>
        <v>0</v>
      </c>
      <c r="R41" s="7">
        <f>SUM([12]orq!$F$928)</f>
        <v>987651000</v>
      </c>
      <c r="S41" s="57">
        <f t="shared" si="41"/>
        <v>0.11232702732616659</v>
      </c>
      <c r="T41" s="7">
        <f>SUM([12]orq!$J$928)</f>
        <v>101393703</v>
      </c>
      <c r="U41" s="62">
        <f t="shared" si="42"/>
        <v>10.266146948669116</v>
      </c>
      <c r="V41" s="7">
        <f t="shared" si="43"/>
        <v>200767824</v>
      </c>
      <c r="W41" s="62">
        <f t="shared" si="44"/>
        <v>20.327810532262916</v>
      </c>
      <c r="X41" s="7">
        <f>SUM([12]orq!$N$928)</f>
        <v>302161527</v>
      </c>
      <c r="Y41" s="8">
        <f t="shared" si="18"/>
        <v>30.593957480932026</v>
      </c>
      <c r="Z41" s="7">
        <f>SUM([12]orq!$D$396)</f>
        <v>26128500000</v>
      </c>
      <c r="AA41" s="61">
        <f t="shared" si="19"/>
        <v>26128500000</v>
      </c>
      <c r="AB41" s="62">
        <f t="shared" si="51"/>
        <v>0.19840710937902795</v>
      </c>
      <c r="AC41" s="7">
        <f t="shared" si="45"/>
        <v>1070778082</v>
      </c>
      <c r="AD41" s="62">
        <f t="shared" si="46"/>
        <v>4.0981230533708404</v>
      </c>
      <c r="AE41" s="7">
        <f t="shared" si="47"/>
        <v>15206681687</v>
      </c>
      <c r="AF41" s="62">
        <f t="shared" si="48"/>
        <v>58.199596942036472</v>
      </c>
      <c r="AG41" s="7">
        <f t="shared" si="49"/>
        <v>16277459769</v>
      </c>
      <c r="AH41" s="8">
        <f t="shared" si="50"/>
        <v>62.29771999540732</v>
      </c>
    </row>
    <row r="42" spans="1:34" x14ac:dyDescent="0.2">
      <c r="A42" s="69" t="s">
        <v>57</v>
      </c>
      <c r="B42" s="7">
        <f>SUM([12]fvs!$F$398)</f>
        <v>0</v>
      </c>
      <c r="C42" s="57">
        <f t="shared" si="0"/>
        <v>0</v>
      </c>
      <c r="D42" s="7">
        <f>SUM([12]fvs!$J$398)</f>
        <v>0</v>
      </c>
      <c r="E42" s="62">
        <f t="shared" si="7"/>
        <v>0</v>
      </c>
      <c r="F42" s="7">
        <f t="shared" si="8"/>
        <v>0</v>
      </c>
      <c r="G42" s="62">
        <f t="shared" si="9"/>
        <v>0</v>
      </c>
      <c r="H42" s="7">
        <f>SUM([12]fvs!$N$398)</f>
        <v>0</v>
      </c>
      <c r="I42" s="8">
        <f t="shared" si="10"/>
        <v>0</v>
      </c>
      <c r="J42" s="7">
        <f>SUM([12]fvs!$F$759)</f>
        <v>0</v>
      </c>
      <c r="K42" s="57">
        <f t="shared" si="37"/>
        <v>0</v>
      </c>
      <c r="L42" s="7">
        <f>SUM([12]fvs!$J$759)</f>
        <v>0</v>
      </c>
      <c r="M42" s="62">
        <f t="shared" si="38"/>
        <v>0</v>
      </c>
      <c r="N42" s="7">
        <f t="shared" si="39"/>
        <v>0</v>
      </c>
      <c r="O42" s="62">
        <f t="shared" si="40"/>
        <v>0</v>
      </c>
      <c r="P42" s="7">
        <f>SUM([12]fvs!$N$759)</f>
        <v>0</v>
      </c>
      <c r="Q42" s="8">
        <f t="shared" si="14"/>
        <v>0</v>
      </c>
      <c r="R42" s="7">
        <f>SUM([12]fvs!$F$928)</f>
        <v>150251000000</v>
      </c>
      <c r="S42" s="57">
        <f t="shared" si="41"/>
        <v>17.088271244380714</v>
      </c>
      <c r="T42" s="7">
        <f>SUM([12]fvs!$J$928)</f>
        <v>1845873648</v>
      </c>
      <c r="U42" s="62">
        <f t="shared" si="42"/>
        <v>1.2285266973264737</v>
      </c>
      <c r="V42" s="7">
        <f t="shared" si="43"/>
        <v>25785472526</v>
      </c>
      <c r="W42" s="62">
        <f t="shared" si="44"/>
        <v>17.161597943441308</v>
      </c>
      <c r="X42" s="7">
        <f>SUM([12]fvs!$N$928)</f>
        <v>27631346174</v>
      </c>
      <c r="Y42" s="8">
        <f t="shared" si="18"/>
        <v>18.390124640767784</v>
      </c>
      <c r="Z42" s="7">
        <f>SUM([12]fvs!$D$396)</f>
        <v>150251000000</v>
      </c>
      <c r="AA42" s="61">
        <f t="shared" si="19"/>
        <v>150251000000</v>
      </c>
      <c r="AB42" s="62">
        <f t="shared" si="51"/>
        <v>1.1409329502768366</v>
      </c>
      <c r="AC42" s="7">
        <f t="shared" si="45"/>
        <v>1845873648</v>
      </c>
      <c r="AD42" s="62">
        <f t="shared" si="46"/>
        <v>1.2285266973264737</v>
      </c>
      <c r="AE42" s="7">
        <f t="shared" si="47"/>
        <v>25785472526</v>
      </c>
      <c r="AF42" s="62">
        <f t="shared" si="48"/>
        <v>17.161597943441308</v>
      </c>
      <c r="AG42" s="7">
        <f t="shared" si="49"/>
        <v>27631346174</v>
      </c>
      <c r="AH42" s="8">
        <f t="shared" si="50"/>
        <v>18.390124640767784</v>
      </c>
    </row>
    <row r="43" spans="1:34" x14ac:dyDescent="0.2">
      <c r="A43" s="69" t="s">
        <v>58</v>
      </c>
      <c r="B43" s="7">
        <f>SUM([12]jar!$F$398)</f>
        <v>0</v>
      </c>
      <c r="C43" s="57">
        <f t="shared" si="0"/>
        <v>0</v>
      </c>
      <c r="D43" s="7">
        <f>SUM([12]jar!$J$398)</f>
        <v>0</v>
      </c>
      <c r="E43" s="62">
        <f t="shared" si="7"/>
        <v>0</v>
      </c>
      <c r="F43" s="7">
        <f t="shared" si="8"/>
        <v>0</v>
      </c>
      <c r="G43" s="62">
        <f t="shared" si="9"/>
        <v>0</v>
      </c>
      <c r="H43" s="7">
        <f>SUM([12]jar!$N$398)</f>
        <v>0</v>
      </c>
      <c r="I43" s="8">
        <f t="shared" si="10"/>
        <v>0</v>
      </c>
      <c r="J43" s="7">
        <f>SUM([12]jar!$F$759)</f>
        <v>29212155241</v>
      </c>
      <c r="K43" s="57">
        <f t="shared" si="37"/>
        <v>0</v>
      </c>
      <c r="L43" s="7">
        <f>SUM([12]jar!$J$759)</f>
        <v>193700803</v>
      </c>
      <c r="M43" s="62">
        <f t="shared" si="38"/>
        <v>0.66308288930402515</v>
      </c>
      <c r="N43" s="7">
        <f t="shared" si="39"/>
        <v>10695752641</v>
      </c>
      <c r="O43" s="62">
        <f t="shared" si="40"/>
        <v>36.614048339672792</v>
      </c>
      <c r="P43" s="7">
        <f>SUM([12]jar!$N$759)</f>
        <v>10889453444</v>
      </c>
      <c r="Q43" s="8">
        <f t="shared" si="14"/>
        <v>37.27713122897682</v>
      </c>
      <c r="R43" s="7">
        <f>SUM([12]jar!$F$928)</f>
        <v>5213714000</v>
      </c>
      <c r="S43" s="57">
        <f t="shared" si="41"/>
        <v>0.59296350122545038</v>
      </c>
      <c r="T43" s="7">
        <f>SUM([12]jar!$J$928)</f>
        <v>115630507</v>
      </c>
      <c r="U43" s="62">
        <f t="shared" si="42"/>
        <v>2.2178145368157898</v>
      </c>
      <c r="V43" s="7">
        <f t="shared" si="43"/>
        <v>1962907580</v>
      </c>
      <c r="W43" s="62">
        <f t="shared" si="44"/>
        <v>37.648930877297829</v>
      </c>
      <c r="X43" s="7">
        <f>SUM([12]jar!$N$928)</f>
        <v>2078538087</v>
      </c>
      <c r="Y43" s="8">
        <f t="shared" si="18"/>
        <v>39.866745414113623</v>
      </c>
      <c r="Z43" s="7">
        <f>SUM([12]jar!$D$396)</f>
        <v>34463714000</v>
      </c>
      <c r="AA43" s="61">
        <f t="shared" si="19"/>
        <v>34425869241</v>
      </c>
      <c r="AB43" s="62">
        <f t="shared" si="51"/>
        <v>0.26141329215099218</v>
      </c>
      <c r="AC43" s="7">
        <f t="shared" si="45"/>
        <v>309331310</v>
      </c>
      <c r="AD43" s="62">
        <f t="shared" si="46"/>
        <v>0.89854320840676782</v>
      </c>
      <c r="AE43" s="7">
        <f t="shared" si="47"/>
        <v>12658660221</v>
      </c>
      <c r="AF43" s="62">
        <f t="shared" si="48"/>
        <v>36.770778777966136</v>
      </c>
      <c r="AG43" s="7">
        <f t="shared" si="49"/>
        <v>12967991531</v>
      </c>
      <c r="AH43" s="8">
        <f t="shared" si="50"/>
        <v>37.669321986372907</v>
      </c>
    </row>
    <row r="44" spans="1:34" x14ac:dyDescent="0.2">
      <c r="A44" s="69" t="s">
        <v>59</v>
      </c>
      <c r="B44" s="7">
        <f>SUM([12]ide!$F$398)</f>
        <v>7925119076</v>
      </c>
      <c r="C44" s="57">
        <f t="shared" si="0"/>
        <v>0.10508226488106444</v>
      </c>
      <c r="D44" s="7">
        <f>SUM([12]ide!$J$398)</f>
        <v>121849737</v>
      </c>
      <c r="E44" s="62">
        <f t="shared" si="7"/>
        <v>1.5375130118738927</v>
      </c>
      <c r="F44" s="7">
        <f t="shared" si="8"/>
        <v>2765601770</v>
      </c>
      <c r="G44" s="62">
        <f t="shared" si="9"/>
        <v>34.896658882706234</v>
      </c>
      <c r="H44" s="7">
        <f>SUM([12]ide!$N$398)</f>
        <v>2887451507</v>
      </c>
      <c r="I44" s="8">
        <f t="shared" si="10"/>
        <v>36.434171894580125</v>
      </c>
      <c r="J44" s="7">
        <f>SUM([12]ide!$F$759)</f>
        <v>0</v>
      </c>
      <c r="K44" s="57">
        <f t="shared" si="37"/>
        <v>0</v>
      </c>
      <c r="L44" s="7">
        <f>SUM([12]ide!$J$759)</f>
        <v>0</v>
      </c>
      <c r="M44" s="62">
        <f t="shared" si="38"/>
        <v>0</v>
      </c>
      <c r="N44" s="7">
        <f t="shared" si="39"/>
        <v>0</v>
      </c>
      <c r="O44" s="62">
        <f t="shared" si="40"/>
        <v>0</v>
      </c>
      <c r="P44" s="7">
        <f>SUM([12]ide!$N$759)</f>
        <v>0</v>
      </c>
      <c r="Q44" s="8">
        <f t="shared" si="14"/>
        <v>0</v>
      </c>
      <c r="R44" s="7">
        <f>SUM([12]ide!$F$928)</f>
        <v>748644000</v>
      </c>
      <c r="S44" s="57">
        <f t="shared" si="41"/>
        <v>8.5144403281696326E-2</v>
      </c>
      <c r="T44" s="7">
        <f>SUM([12]ide!$J$928)</f>
        <v>7054502</v>
      </c>
      <c r="U44" s="62">
        <f t="shared" si="42"/>
        <v>0.94230395221226637</v>
      </c>
      <c r="V44" s="7">
        <f t="shared" si="43"/>
        <v>142764676</v>
      </c>
      <c r="W44" s="62">
        <f t="shared" si="44"/>
        <v>19.069768274373398</v>
      </c>
      <c r="X44" s="7">
        <f>SUM([12]ide!$N$928)</f>
        <v>149819178</v>
      </c>
      <c r="Y44" s="8">
        <f t="shared" si="18"/>
        <v>20.012072226585666</v>
      </c>
      <c r="Z44" s="7">
        <f>SUM([12]ide!$D$396)</f>
        <v>5553644000</v>
      </c>
      <c r="AA44" s="61">
        <f t="shared" si="19"/>
        <v>8673763076</v>
      </c>
      <c r="AB44" s="62">
        <f t="shared" si="51"/>
        <v>6.5864334322586662E-2</v>
      </c>
      <c r="AC44" s="7">
        <f t="shared" si="45"/>
        <v>128904239</v>
      </c>
      <c r="AD44" s="62">
        <f t="shared" si="46"/>
        <v>1.4861397281725799</v>
      </c>
      <c r="AE44" s="7">
        <f t="shared" si="47"/>
        <v>2908366446</v>
      </c>
      <c r="AF44" s="62">
        <f t="shared" si="48"/>
        <v>33.530618954157838</v>
      </c>
      <c r="AG44" s="7">
        <f t="shared" si="49"/>
        <v>3037270685</v>
      </c>
      <c r="AH44" s="8">
        <f t="shared" si="50"/>
        <v>35.016758682330419</v>
      </c>
    </row>
    <row r="45" spans="1:34" ht="24.75" customHeight="1" x14ac:dyDescent="0.2">
      <c r="A45" s="69" t="s">
        <v>60</v>
      </c>
      <c r="B45" s="7">
        <f>SUM([12]com!$F$398)</f>
        <v>0</v>
      </c>
      <c r="C45" s="57">
        <f t="shared" si="0"/>
        <v>0</v>
      </c>
      <c r="D45" s="7">
        <f>SUM([12]com!$J$398)</f>
        <v>0</v>
      </c>
      <c r="E45" s="62">
        <f t="shared" si="7"/>
        <v>0</v>
      </c>
      <c r="F45" s="7">
        <f t="shared" si="8"/>
        <v>0</v>
      </c>
      <c r="G45" s="62">
        <f t="shared" si="9"/>
        <v>0</v>
      </c>
      <c r="H45" s="7">
        <f>SUM([12]com!$N$398)</f>
        <v>0</v>
      </c>
      <c r="I45" s="8">
        <f t="shared" si="10"/>
        <v>0</v>
      </c>
      <c r="J45" s="7">
        <f>SUM([12]com!$F$759)</f>
        <v>0</v>
      </c>
      <c r="K45" s="57">
        <f t="shared" si="37"/>
        <v>0</v>
      </c>
      <c r="L45" s="7">
        <f>SUM([12]com!$J$759)</f>
        <v>0</v>
      </c>
      <c r="M45" s="62">
        <f t="shared" si="38"/>
        <v>0</v>
      </c>
      <c r="N45" s="7">
        <f t="shared" si="39"/>
        <v>0</v>
      </c>
      <c r="O45" s="62">
        <f t="shared" si="40"/>
        <v>0</v>
      </c>
      <c r="P45" s="7">
        <f>SUM([12]com!$N$759)</f>
        <v>0</v>
      </c>
      <c r="Q45" s="8">
        <f t="shared" si="14"/>
        <v>0</v>
      </c>
      <c r="R45" s="7">
        <f>SUM([12]com!$F$928)</f>
        <v>8701398000</v>
      </c>
      <c r="S45" s="57">
        <f t="shared" si="41"/>
        <v>0.98962302566579818</v>
      </c>
      <c r="T45" s="7">
        <f>SUM([12]com!$J$928)</f>
        <v>326329029</v>
      </c>
      <c r="U45" s="62">
        <f t="shared" si="42"/>
        <v>3.7503057439735548</v>
      </c>
      <c r="V45" s="7">
        <f t="shared" si="43"/>
        <v>3737715852</v>
      </c>
      <c r="W45" s="62">
        <f t="shared" si="44"/>
        <v>42.955348692244627</v>
      </c>
      <c r="X45" s="7">
        <f>SUM([12]com!$N$928)</f>
        <v>4064044881</v>
      </c>
      <c r="Y45" s="8">
        <f t="shared" si="18"/>
        <v>46.705654436218182</v>
      </c>
      <c r="Z45" s="7">
        <f>SUM([12]com!$D$396)</f>
        <v>8701398000</v>
      </c>
      <c r="AA45" s="61">
        <f t="shared" si="19"/>
        <v>8701398000</v>
      </c>
      <c r="AB45" s="62">
        <f t="shared" si="51"/>
        <v>6.6074180482479081E-2</v>
      </c>
      <c r="AC45" s="7">
        <f t="shared" si="45"/>
        <v>326329029</v>
      </c>
      <c r="AD45" s="62">
        <f t="shared" si="46"/>
        <v>3.7503057439735548</v>
      </c>
      <c r="AE45" s="7">
        <f t="shared" si="47"/>
        <v>3737715852</v>
      </c>
      <c r="AF45" s="62">
        <f t="shared" si="48"/>
        <v>42.955348692244627</v>
      </c>
      <c r="AG45" s="7">
        <f t="shared" si="49"/>
        <v>4064044881</v>
      </c>
      <c r="AH45" s="8">
        <f t="shared" si="50"/>
        <v>46.705654436218182</v>
      </c>
    </row>
    <row r="46" spans="1:34" x14ac:dyDescent="0.2">
      <c r="A46" s="69" t="s">
        <v>61</v>
      </c>
      <c r="B46" s="7">
        <f>SUM([12]cat!$F$398)</f>
        <v>0</v>
      </c>
      <c r="C46" s="57">
        <f t="shared" si="0"/>
        <v>0</v>
      </c>
      <c r="D46" s="7">
        <f>SUM([12]cat!$J$398)</f>
        <v>0</v>
      </c>
      <c r="E46" s="62">
        <f t="shared" si="7"/>
        <v>0</v>
      </c>
      <c r="F46" s="7">
        <f t="shared" si="8"/>
        <v>0</v>
      </c>
      <c r="G46" s="62">
        <f t="shared" si="9"/>
        <v>0</v>
      </c>
      <c r="H46" s="7">
        <f>SUM([12]cat!$N$398)</f>
        <v>0</v>
      </c>
      <c r="I46" s="8">
        <f t="shared" si="10"/>
        <v>0</v>
      </c>
      <c r="J46" s="7">
        <f>SUM([12]cat!$F$759)</f>
        <v>0</v>
      </c>
      <c r="K46" s="57">
        <f t="shared" si="37"/>
        <v>0</v>
      </c>
      <c r="L46" s="7">
        <f>SUM([12]cat!$J$759)</f>
        <v>0</v>
      </c>
      <c r="M46" s="62">
        <f t="shared" si="38"/>
        <v>0</v>
      </c>
      <c r="N46" s="7">
        <f t="shared" si="39"/>
        <v>0</v>
      </c>
      <c r="O46" s="62">
        <f t="shared" si="40"/>
        <v>0</v>
      </c>
      <c r="P46" s="7">
        <f>SUM([12]cat!$N$759)</f>
        <v>0</v>
      </c>
      <c r="Q46" s="8">
        <f t="shared" si="14"/>
        <v>0</v>
      </c>
      <c r="R46" s="7">
        <f>SUM([12]cat!$F$928)</f>
        <v>14184670000</v>
      </c>
      <c r="S46" s="57">
        <f t="shared" si="41"/>
        <v>1.613243761918588</v>
      </c>
      <c r="T46" s="7">
        <f>SUM([12]cat!$J$928)</f>
        <v>15501145</v>
      </c>
      <c r="U46" s="62">
        <f t="shared" si="42"/>
        <v>0.10928097023053761</v>
      </c>
      <c r="V46" s="7">
        <f t="shared" si="43"/>
        <v>1346162429</v>
      </c>
      <c r="W46" s="62">
        <f t="shared" si="44"/>
        <v>9.4902625792492881</v>
      </c>
      <c r="X46" s="7">
        <f>SUM([12]cat!$N$928)</f>
        <v>1361663574</v>
      </c>
      <c r="Y46" s="8">
        <f t="shared" si="18"/>
        <v>9.5995435494798258</v>
      </c>
      <c r="Z46" s="7">
        <f>SUM([12]cat!$D$396)</f>
        <v>14184670000</v>
      </c>
      <c r="AA46" s="61">
        <f t="shared" si="19"/>
        <v>14184670000</v>
      </c>
      <c r="AB46" s="62">
        <f t="shared" si="51"/>
        <v>0.1077114787376013</v>
      </c>
      <c r="AC46" s="7">
        <f t="shared" si="45"/>
        <v>15501145</v>
      </c>
      <c r="AD46" s="62">
        <f t="shared" si="46"/>
        <v>0.10928097023053761</v>
      </c>
      <c r="AE46" s="7">
        <f t="shared" si="47"/>
        <v>1346162429</v>
      </c>
      <c r="AF46" s="62">
        <f t="shared" si="48"/>
        <v>9.4902625792492881</v>
      </c>
      <c r="AG46" s="7">
        <f t="shared" si="49"/>
        <v>1361663574</v>
      </c>
      <c r="AH46" s="8">
        <f t="shared" si="50"/>
        <v>9.5995435494798258</v>
      </c>
    </row>
    <row r="47" spans="1:34" x14ac:dyDescent="0.2">
      <c r="A47" s="69" t="s">
        <v>62</v>
      </c>
      <c r="B47" s="7">
        <f>SUM([12]via!$F$398)</f>
        <v>0</v>
      </c>
      <c r="C47" s="57">
        <f t="shared" si="0"/>
        <v>0</v>
      </c>
      <c r="D47" s="7">
        <f>SUM([12]via!$J$398)</f>
        <v>0</v>
      </c>
      <c r="E47" s="62">
        <f t="shared" si="7"/>
        <v>0</v>
      </c>
      <c r="F47" s="7">
        <f t="shared" si="8"/>
        <v>0</v>
      </c>
      <c r="G47" s="62">
        <f t="shared" si="9"/>
        <v>0</v>
      </c>
      <c r="H47" s="7">
        <f>SUM([12]via!$N$398)</f>
        <v>0</v>
      </c>
      <c r="I47" s="8">
        <f t="shared" si="10"/>
        <v>0</v>
      </c>
      <c r="J47" s="7">
        <f>SUM([12]via!$F$759)</f>
        <v>129786764974</v>
      </c>
      <c r="K47" s="57">
        <f t="shared" si="37"/>
        <v>0</v>
      </c>
      <c r="L47" s="7">
        <f>SUM([12]via!$J$759)</f>
        <v>394988960</v>
      </c>
      <c r="M47" s="62">
        <f t="shared" si="38"/>
        <v>0.30433685597998195</v>
      </c>
      <c r="N47" s="7">
        <f t="shared" si="39"/>
        <v>8138755170</v>
      </c>
      <c r="O47" s="62">
        <f t="shared" si="40"/>
        <v>6.2708668111347299</v>
      </c>
      <c r="P47" s="7">
        <f>SUM([12]via!$N$759)</f>
        <v>8533744130</v>
      </c>
      <c r="Q47" s="8">
        <f t="shared" si="14"/>
        <v>6.5752036671147112</v>
      </c>
      <c r="R47" s="7">
        <f>SUM([12]via!$F$928)</f>
        <v>1000000000</v>
      </c>
      <c r="S47" s="57">
        <f t="shared" si="41"/>
        <v>0.11373149758990432</v>
      </c>
      <c r="T47" s="7">
        <f>SUM([12]via!$J$928)</f>
        <v>32182857</v>
      </c>
      <c r="U47" s="62">
        <f t="shared" si="42"/>
        <v>3.2182857</v>
      </c>
      <c r="V47" s="7">
        <f t="shared" si="43"/>
        <v>246270533</v>
      </c>
      <c r="W47" s="62">
        <f t="shared" si="44"/>
        <v>24.6270533</v>
      </c>
      <c r="X47" s="7">
        <f>SUM([12]via!$N$928)</f>
        <v>278453390</v>
      </c>
      <c r="Y47" s="8">
        <f t="shared" si="18"/>
        <v>27.845339000000003</v>
      </c>
      <c r="Z47" s="7">
        <f>SUM([12]via!$D$396)</f>
        <v>133628319000</v>
      </c>
      <c r="AA47" s="61">
        <f t="shared" si="19"/>
        <v>130786764974</v>
      </c>
      <c r="AB47" s="62">
        <f t="shared" si="51"/>
        <v>0.99313102487803107</v>
      </c>
      <c r="AC47" s="7">
        <f t="shared" si="45"/>
        <v>427171817</v>
      </c>
      <c r="AD47" s="62">
        <f t="shared" si="46"/>
        <v>0.32661700676281769</v>
      </c>
      <c r="AE47" s="7">
        <f t="shared" si="47"/>
        <v>8385025703</v>
      </c>
      <c r="AF47" s="62">
        <f t="shared" si="48"/>
        <v>6.411218829876951</v>
      </c>
      <c r="AG47" s="7">
        <f t="shared" si="49"/>
        <v>8812197520</v>
      </c>
      <c r="AH47" s="8">
        <f t="shared" si="50"/>
        <v>6.7378358366397677</v>
      </c>
    </row>
    <row r="48" spans="1:34" x14ac:dyDescent="0.2">
      <c r="A48" s="17" t="s">
        <v>63</v>
      </c>
      <c r="B48" s="7">
        <f>SUM([12]art!$F$398)</f>
        <v>126434690000</v>
      </c>
      <c r="C48" s="57">
        <f t="shared" si="0"/>
        <v>1.6764471873955813</v>
      </c>
      <c r="D48" s="7">
        <f>SUM([12]art!$J$398)</f>
        <v>6799672297</v>
      </c>
      <c r="E48" s="62">
        <f t="shared" si="7"/>
        <v>5.3780116018791988</v>
      </c>
      <c r="F48" s="7">
        <f t="shared" si="8"/>
        <v>27540463330</v>
      </c>
      <c r="G48" s="62">
        <f t="shared" si="9"/>
        <v>21.782363155238489</v>
      </c>
      <c r="H48" s="7">
        <f>SUM([12]art!$N$398)</f>
        <v>34340135627</v>
      </c>
      <c r="I48" s="8">
        <f t="shared" si="10"/>
        <v>27.16037475711769</v>
      </c>
      <c r="J48" s="7">
        <f>SUM([12]art!$F$759)</f>
        <v>0</v>
      </c>
      <c r="K48" s="57">
        <f t="shared" si="37"/>
        <v>0</v>
      </c>
      <c r="L48" s="7">
        <f>SUM([12]art!$J$759)</f>
        <v>0</v>
      </c>
      <c r="M48" s="62">
        <f t="shared" si="38"/>
        <v>0</v>
      </c>
      <c r="N48" s="7">
        <f t="shared" si="39"/>
        <v>0</v>
      </c>
      <c r="O48" s="62">
        <f t="shared" si="40"/>
        <v>0</v>
      </c>
      <c r="P48" s="7">
        <f>SUM([12]art!$N$759)</f>
        <v>0</v>
      </c>
      <c r="Q48" s="8">
        <f t="shared" si="14"/>
        <v>0</v>
      </c>
      <c r="R48" s="7">
        <f>SUM([12]art!$F$928)</f>
        <v>3212000000</v>
      </c>
      <c r="S48" s="57">
        <f t="shared" si="41"/>
        <v>0.36530557025877269</v>
      </c>
      <c r="T48" s="7">
        <f>SUM([12]art!$J$928)</f>
        <v>430649085</v>
      </c>
      <c r="U48" s="62">
        <f t="shared" si="42"/>
        <v>13.407505759651309</v>
      </c>
      <c r="V48" s="7">
        <f t="shared" si="43"/>
        <v>1199495621</v>
      </c>
      <c r="W48" s="62">
        <f t="shared" si="44"/>
        <v>37.344197415940222</v>
      </c>
      <c r="X48" s="7">
        <f>SUM([12]art!$N$928)</f>
        <v>1630144706</v>
      </c>
      <c r="Y48" s="8">
        <f t="shared" si="18"/>
        <v>50.751703175591537</v>
      </c>
      <c r="Z48" s="7">
        <f>SUM([12]art!$D$396)</f>
        <v>128535000000</v>
      </c>
      <c r="AA48" s="61">
        <f t="shared" si="19"/>
        <v>129646690000</v>
      </c>
      <c r="AB48" s="62">
        <f t="shared" si="51"/>
        <v>0.98447385052563008</v>
      </c>
      <c r="AC48" s="7">
        <f t="shared" si="45"/>
        <v>7230321382</v>
      </c>
      <c r="AD48" s="62">
        <f t="shared" si="46"/>
        <v>5.5769425212475534</v>
      </c>
      <c r="AE48" s="7">
        <f t="shared" si="47"/>
        <v>28739958951</v>
      </c>
      <c r="AF48" s="62">
        <f t="shared" si="48"/>
        <v>22.167907989783618</v>
      </c>
      <c r="AG48" s="7">
        <f t="shared" si="49"/>
        <v>35970280333</v>
      </c>
      <c r="AH48" s="8">
        <f t="shared" si="50"/>
        <v>27.744850511031171</v>
      </c>
    </row>
    <row r="49" spans="1:35" x14ac:dyDescent="0.2">
      <c r="A49" s="69" t="s">
        <v>64</v>
      </c>
      <c r="B49" s="7">
        <f>SUM([12]ues!$F$398)</f>
        <v>16173796000</v>
      </c>
      <c r="C49" s="57">
        <f t="shared" si="0"/>
        <v>0.21445471028330837</v>
      </c>
      <c r="D49" s="7">
        <f>SUM([12]ues!$J$398)</f>
        <v>580160</v>
      </c>
      <c r="E49" s="62">
        <f t="shared" si="7"/>
        <v>3.5870367104914643E-3</v>
      </c>
      <c r="F49" s="7">
        <f t="shared" si="8"/>
        <v>269271240</v>
      </c>
      <c r="G49" s="62">
        <f t="shared" si="9"/>
        <v>1.6648611123820285</v>
      </c>
      <c r="H49" s="7">
        <f>SUM([12]ues!$N$398)</f>
        <v>269851400</v>
      </c>
      <c r="I49" s="8">
        <f t="shared" si="10"/>
        <v>1.6684481490925198</v>
      </c>
      <c r="J49" s="7">
        <f>SUM([12]ues!$F$759)</f>
        <v>178879825000</v>
      </c>
      <c r="K49" s="57">
        <f t="shared" si="37"/>
        <v>0</v>
      </c>
      <c r="L49" s="7">
        <f>SUM([12]ues!$J$759)</f>
        <v>120359156936</v>
      </c>
      <c r="M49" s="62">
        <f t="shared" si="38"/>
        <v>67.284925472171054</v>
      </c>
      <c r="N49" s="7">
        <f t="shared" si="39"/>
        <v>4645993135</v>
      </c>
      <c r="O49" s="62">
        <f t="shared" si="40"/>
        <v>2.5972706172985132</v>
      </c>
      <c r="P49" s="7">
        <f>SUM([12]ues!$N$759)</f>
        <v>125005150071</v>
      </c>
      <c r="Q49" s="8">
        <f t="shared" si="14"/>
        <v>69.882196089469559</v>
      </c>
      <c r="R49" s="7">
        <f>SUM([12]ues!$F$928)</f>
        <v>3131320000</v>
      </c>
      <c r="S49" s="57">
        <f t="shared" si="41"/>
        <v>0.35612971303321916</v>
      </c>
      <c r="T49" s="7">
        <f>SUM([12]ues!$J$928)</f>
        <v>42137737</v>
      </c>
      <c r="U49" s="62">
        <f t="shared" si="42"/>
        <v>1.3456860684950755</v>
      </c>
      <c r="V49" s="7">
        <f t="shared" si="43"/>
        <v>249616933</v>
      </c>
      <c r="W49" s="62">
        <f t="shared" si="44"/>
        <v>7.971620051607629</v>
      </c>
      <c r="X49" s="7">
        <f>SUM([12]ues!$N$928)</f>
        <v>291754670</v>
      </c>
      <c r="Y49" s="8">
        <f t="shared" si="18"/>
        <v>9.317306120102705</v>
      </c>
      <c r="Z49" s="7">
        <f>SUM([12]ues!$D$396)</f>
        <v>198184941000</v>
      </c>
      <c r="AA49" s="61">
        <f t="shared" si="19"/>
        <v>198184941000</v>
      </c>
      <c r="AB49" s="62">
        <f t="shared" si="51"/>
        <v>1.5049199634982182</v>
      </c>
      <c r="AC49" s="7">
        <f t="shared" si="45"/>
        <v>120401874833</v>
      </c>
      <c r="AD49" s="62">
        <f t="shared" si="46"/>
        <v>60.752282300298489</v>
      </c>
      <c r="AE49" s="7">
        <f t="shared" si="47"/>
        <v>5164881308</v>
      </c>
      <c r="AF49" s="62">
        <f t="shared" si="48"/>
        <v>2.6060917050201104</v>
      </c>
      <c r="AG49" s="7">
        <f t="shared" si="49"/>
        <v>125566756141</v>
      </c>
      <c r="AH49" s="8">
        <f t="shared" si="50"/>
        <v>63.358374005318595</v>
      </c>
    </row>
    <row r="50" spans="1:35" ht="15.75" thickBot="1" x14ac:dyDescent="0.25">
      <c r="A50" s="261" t="s">
        <v>65</v>
      </c>
      <c r="B50" s="27">
        <f>SUM(B30:B49)</f>
        <v>2749455188241</v>
      </c>
      <c r="C50" s="66">
        <f t="shared" si="0"/>
        <v>36.456105655788086</v>
      </c>
      <c r="D50" s="27">
        <f>SUM(D30:D49)</f>
        <v>188842038709</v>
      </c>
      <c r="E50" s="66">
        <f t="shared" si="7"/>
        <v>6.8683439365241723</v>
      </c>
      <c r="F50" s="27">
        <f t="shared" si="8"/>
        <v>466668751651</v>
      </c>
      <c r="G50" s="66">
        <f t="shared" si="9"/>
        <v>16.973135392308667</v>
      </c>
      <c r="H50" s="27">
        <f>SUM(H30:H49)</f>
        <v>655510790360</v>
      </c>
      <c r="I50" s="28">
        <f t="shared" si="10"/>
        <v>23.841479328832836</v>
      </c>
      <c r="J50" s="27">
        <f>SUM(J30:J49)</f>
        <v>1071287124877</v>
      </c>
      <c r="K50" s="66">
        <f t="shared" si="37"/>
        <v>0</v>
      </c>
      <c r="L50" s="27">
        <f>SUM(L30:L49)</f>
        <v>131300979835</v>
      </c>
      <c r="M50" s="66">
        <f t="shared" si="38"/>
        <v>12.256376165267117</v>
      </c>
      <c r="N50" s="27">
        <f t="shared" si="39"/>
        <v>154176809056</v>
      </c>
      <c r="O50" s="66">
        <f t="shared" si="40"/>
        <v>14.391735462488811</v>
      </c>
      <c r="P50" s="27">
        <f>SUM(P30:P49)</f>
        <v>285477788891</v>
      </c>
      <c r="Q50" s="28">
        <f t="shared" si="14"/>
        <v>26.648111627755927</v>
      </c>
      <c r="R50" s="27">
        <f>SUM(R30:R49)</f>
        <v>307591672000</v>
      </c>
      <c r="S50" s="66">
        <f t="shared" si="41"/>
        <v>34.982861502742644</v>
      </c>
      <c r="T50" s="27">
        <f>SUM(T30:T49)</f>
        <v>5456460443</v>
      </c>
      <c r="U50" s="66">
        <f t="shared" si="42"/>
        <v>1.7739298361107774</v>
      </c>
      <c r="V50" s="27">
        <f t="shared" si="43"/>
        <v>68235492204</v>
      </c>
      <c r="W50" s="66">
        <f t="shared" si="44"/>
        <v>22.183790529933464</v>
      </c>
      <c r="X50" s="27">
        <f>SUM(X30:X49)</f>
        <v>73691952647</v>
      </c>
      <c r="Y50" s="28">
        <f t="shared" si="18"/>
        <v>23.957720366044242</v>
      </c>
      <c r="Z50" s="27">
        <f>SUM(Z30:Z49)</f>
        <v>4108138321000</v>
      </c>
      <c r="AA50" s="65">
        <f>SUM(AA30:AA49)</f>
        <v>4128333985118</v>
      </c>
      <c r="AB50" s="66">
        <f t="shared" si="51"/>
        <v>31.348558567788633</v>
      </c>
      <c r="AC50" s="27">
        <f>SUM(AC30:AC49)</f>
        <v>325599478987</v>
      </c>
      <c r="AD50" s="66">
        <f>IF(OR(AC50=0,AA50=0),0,AC50/AA50)*100</f>
        <v>7.8869461666797145</v>
      </c>
      <c r="AE50" s="27">
        <f>SUM(AG50-AC50)</f>
        <v>689081052911</v>
      </c>
      <c r="AF50" s="66">
        <f>IF(OR(AE50=0,AA50=0),0,AE50/AA50)*100</f>
        <v>16.691504500242221</v>
      </c>
      <c r="AG50" s="27">
        <f>SUM(AG30:AG49)</f>
        <v>1014680531898</v>
      </c>
      <c r="AH50" s="28">
        <f>IF(OR(AG50=0,AA50=0),0,AG50/AA50)*100</f>
        <v>24.578450666921935</v>
      </c>
    </row>
    <row r="51" spans="1:35" x14ac:dyDescent="0.2">
      <c r="A51" s="71" t="s">
        <v>66</v>
      </c>
      <c r="B51" s="7">
        <f>SUM([12]cont!$F$398)</f>
        <v>0</v>
      </c>
      <c r="C51" s="57">
        <f t="shared" si="0"/>
        <v>0</v>
      </c>
      <c r="D51" s="7">
        <f>SUM([12]cont!$J$398)</f>
        <v>0</v>
      </c>
      <c r="E51" s="57">
        <f t="shared" si="7"/>
        <v>0</v>
      </c>
      <c r="F51" s="32">
        <f t="shared" si="8"/>
        <v>0</v>
      </c>
      <c r="G51" s="57">
        <f t="shared" si="9"/>
        <v>0</v>
      </c>
      <c r="H51" s="7">
        <f>SUM([12]cont!$N$398)</f>
        <v>0</v>
      </c>
      <c r="I51" s="33">
        <f t="shared" si="10"/>
        <v>0</v>
      </c>
      <c r="J51" s="7">
        <f>SUM([12]cont!$F$759)</f>
        <v>0</v>
      </c>
      <c r="K51" s="57">
        <f t="shared" si="37"/>
        <v>0</v>
      </c>
      <c r="L51" s="7">
        <f>SUM([12]cont!$J$759)</f>
        <v>0</v>
      </c>
      <c r="M51" s="57">
        <f t="shared" si="38"/>
        <v>0</v>
      </c>
      <c r="N51" s="32">
        <f t="shared" si="39"/>
        <v>0</v>
      </c>
      <c r="O51" s="57">
        <f t="shared" si="40"/>
        <v>0</v>
      </c>
      <c r="P51" s="7">
        <f>SUM([12]cont!$N$759)</f>
        <v>0</v>
      </c>
      <c r="Q51" s="33">
        <f t="shared" si="14"/>
        <v>0</v>
      </c>
      <c r="R51" s="7">
        <f>SUM([12]cont!$F$928)</f>
        <v>6126000000</v>
      </c>
      <c r="S51" s="57">
        <f t="shared" si="41"/>
        <v>0.69671915423575381</v>
      </c>
      <c r="T51" s="7">
        <f>SUM([12]cont!$J$928)</f>
        <v>23610393</v>
      </c>
      <c r="U51" s="57">
        <f t="shared" si="42"/>
        <v>0.38541287952987269</v>
      </c>
      <c r="V51" s="32">
        <f t="shared" si="43"/>
        <v>338246894</v>
      </c>
      <c r="W51" s="62">
        <f t="shared" si="44"/>
        <v>5.5214968005223639</v>
      </c>
      <c r="X51" s="7">
        <f>SUM([12]cont!$N$928)</f>
        <v>361857287</v>
      </c>
      <c r="Y51" s="33">
        <f t="shared" si="18"/>
        <v>5.9069096800522365</v>
      </c>
      <c r="Z51" s="7">
        <f>SUM([12]cont!$D$396)</f>
        <v>6126000000</v>
      </c>
      <c r="AA51" s="61">
        <f>SUM(B51+J51+R51)</f>
        <v>6126000000</v>
      </c>
      <c r="AB51" s="62">
        <f t="shared" si="51"/>
        <v>4.6517861800559737E-2</v>
      </c>
      <c r="AC51" s="7">
        <f t="shared" ref="AC51:AC61" si="52">SUM(D51+L51+T51)</f>
        <v>23610393</v>
      </c>
      <c r="AD51" s="62">
        <f>IF(OR(AC51=0,AA51=0),0,AC51/AA51)*100</f>
        <v>0.38541287952987269</v>
      </c>
      <c r="AE51" s="7">
        <f t="shared" ref="AE51:AE61" si="53">SUM(F51+N51+V51)</f>
        <v>338246894</v>
      </c>
      <c r="AF51" s="62">
        <f>IF(OR(AE51=0,AA51=0),0,AE51/AA51)*100</f>
        <v>5.5214968005223639</v>
      </c>
      <c r="AG51" s="7">
        <f>SUM(AC51+AE51)</f>
        <v>361857287</v>
      </c>
      <c r="AH51" s="8">
        <f>IF(OR(AG51=0,AA51=0),0,AG51/AA51)*100</f>
        <v>5.9069096800522365</v>
      </c>
    </row>
    <row r="52" spans="1:35" ht="14.25" customHeight="1" thickBot="1" x14ac:dyDescent="0.25">
      <c r="A52" s="80" t="s">
        <v>182</v>
      </c>
      <c r="B52" s="7">
        <f>SUM([12]uni!$F$398)</f>
        <v>41080000000</v>
      </c>
      <c r="C52" s="72">
        <f t="shared" si="0"/>
        <v>0.54469584619704037</v>
      </c>
      <c r="D52" s="7">
        <f>SUM([12]uni!$J$398)</f>
        <v>278572691</v>
      </c>
      <c r="E52" s="72">
        <f t="shared" si="7"/>
        <v>0.67812242210321327</v>
      </c>
      <c r="F52" s="73">
        <f t="shared" si="8"/>
        <v>741186142</v>
      </c>
      <c r="G52" s="72">
        <f t="shared" si="9"/>
        <v>1.8042505890944498</v>
      </c>
      <c r="H52" s="7">
        <f>SUM([12]uni!$N$398)</f>
        <v>1019758833</v>
      </c>
      <c r="I52" s="74">
        <f t="shared" si="10"/>
        <v>2.4823730111976632</v>
      </c>
      <c r="J52" s="7">
        <f>SUM([12]uni!$F$759)</f>
        <v>0</v>
      </c>
      <c r="K52" s="72">
        <f t="shared" si="37"/>
        <v>0</v>
      </c>
      <c r="L52" s="7">
        <f>SUM([12]uni!$J$759)</f>
        <v>0</v>
      </c>
      <c r="M52" s="72">
        <f t="shared" si="38"/>
        <v>0</v>
      </c>
      <c r="N52" s="73">
        <f t="shared" si="39"/>
        <v>0</v>
      </c>
      <c r="O52" s="72">
        <f t="shared" si="40"/>
        <v>0</v>
      </c>
      <c r="P52" s="7">
        <f>SUM([12]uni!$N$759)</f>
        <v>0</v>
      </c>
      <c r="Q52" s="74">
        <f t="shared" si="14"/>
        <v>0</v>
      </c>
      <c r="R52" s="7">
        <f>SUM([12]uni!$F$928)</f>
        <v>3620000000</v>
      </c>
      <c r="S52" s="72">
        <f t="shared" si="41"/>
        <v>0.41170802127545364</v>
      </c>
      <c r="T52" s="7">
        <f>SUM([12]uni!$J$928)</f>
        <v>17223846</v>
      </c>
      <c r="U52" s="72">
        <f t="shared" si="42"/>
        <v>0.4757968508287293</v>
      </c>
      <c r="V52" s="73">
        <f t="shared" si="43"/>
        <v>325616614</v>
      </c>
      <c r="W52" s="72">
        <f t="shared" si="44"/>
        <v>8.9949340883977911</v>
      </c>
      <c r="X52" s="7">
        <f>SUM([12]uni!$N$928)</f>
        <v>342840460</v>
      </c>
      <c r="Y52" s="74">
        <f t="shared" si="18"/>
        <v>9.4707309392265202</v>
      </c>
      <c r="Z52" s="7">
        <f>SUM([12]uni!$D$396)</f>
        <v>44700000000</v>
      </c>
      <c r="AA52" s="61">
        <f>SUM(B52+J52+R52)</f>
        <v>44700000000</v>
      </c>
      <c r="AB52" s="62">
        <f t="shared" si="51"/>
        <v>0.33943003958292856</v>
      </c>
      <c r="AC52" s="7">
        <f t="shared" si="52"/>
        <v>295796537</v>
      </c>
      <c r="AD52" s="62">
        <f>IF(OR(AC52=0,AA52=0),0,AC52/AA52)*100</f>
        <v>0.66173721923937356</v>
      </c>
      <c r="AE52" s="7">
        <f t="shared" si="53"/>
        <v>1066802756</v>
      </c>
      <c r="AF52" s="62">
        <f>IF(OR(AE52=0,AA52=0),0,AE52/AA52)*100</f>
        <v>2.3865833467561521</v>
      </c>
      <c r="AG52" s="7">
        <f>SUM(AC52+AE52)</f>
        <v>1362599293</v>
      </c>
      <c r="AH52" s="8">
        <f>IF(OR(AG52=0,AA52=0),0,AG52/AA52)*100</f>
        <v>3.0483205659955255</v>
      </c>
    </row>
    <row r="53" spans="1:35" ht="15.75" thickBot="1" x14ac:dyDescent="0.25">
      <c r="A53" s="262" t="s">
        <v>68</v>
      </c>
      <c r="B53" s="264">
        <f>SUM(B50:B52)</f>
        <v>2790535188241</v>
      </c>
      <c r="C53" s="263">
        <f t="shared" si="0"/>
        <v>37.000801501985123</v>
      </c>
      <c r="D53" s="264">
        <f>SUM(D50:D52)</f>
        <v>189120611400</v>
      </c>
      <c r="E53" s="263">
        <f t="shared" si="7"/>
        <v>6.7772165066017758</v>
      </c>
      <c r="F53" s="264">
        <f t="shared" si="8"/>
        <v>467409937793</v>
      </c>
      <c r="G53" s="263">
        <f t="shared" si="9"/>
        <v>16.749831350008151</v>
      </c>
      <c r="H53" s="264">
        <f>SUM(H50:H52)</f>
        <v>656530549193</v>
      </c>
      <c r="I53" s="265">
        <f t="shared" si="10"/>
        <v>23.527047856609929</v>
      </c>
      <c r="J53" s="264">
        <f>SUM(J50:J52)</f>
        <v>1071287124877</v>
      </c>
      <c r="K53" s="263">
        <f t="shared" si="37"/>
        <v>0</v>
      </c>
      <c r="L53" s="264">
        <f>SUM(L50:L52)</f>
        <v>131300979835</v>
      </c>
      <c r="M53" s="263">
        <f t="shared" si="38"/>
        <v>12.256376165267117</v>
      </c>
      <c r="N53" s="264">
        <f t="shared" si="39"/>
        <v>154176809056</v>
      </c>
      <c r="O53" s="263">
        <f t="shared" si="40"/>
        <v>14.391735462488811</v>
      </c>
      <c r="P53" s="264">
        <f>SUM(P50:P52)</f>
        <v>285477788891</v>
      </c>
      <c r="Q53" s="265">
        <f t="shared" si="14"/>
        <v>26.648111627755927</v>
      </c>
      <c r="R53" s="264">
        <f>SUM(R50:R52)</f>
        <v>317337672000</v>
      </c>
      <c r="S53" s="263">
        <f t="shared" si="41"/>
        <v>36.091288678253846</v>
      </c>
      <c r="T53" s="264">
        <f>SUM(T50:T52)</f>
        <v>5497294682</v>
      </c>
      <c r="U53" s="263">
        <f t="shared" si="42"/>
        <v>1.7323170764295519</v>
      </c>
      <c r="V53" s="264">
        <f t="shared" si="43"/>
        <v>68899355712</v>
      </c>
      <c r="W53" s="263">
        <f t="shared" si="44"/>
        <v>21.711684994021134</v>
      </c>
      <c r="X53" s="264">
        <f>SUM(X50:X52)</f>
        <v>74396650394</v>
      </c>
      <c r="Y53" s="265">
        <f t="shared" si="18"/>
        <v>23.444002070450683</v>
      </c>
      <c r="Z53" s="264">
        <f>SUM(Z50:Z52)</f>
        <v>4158964321000</v>
      </c>
      <c r="AA53" s="266">
        <f t="shared" ref="AA53:AA61" si="54">SUM(B53+J53+R53)</f>
        <v>4179159985118</v>
      </c>
      <c r="AB53" s="267">
        <f t="shared" si="51"/>
        <v>31.734506469172118</v>
      </c>
      <c r="AC53" s="39">
        <f t="shared" si="52"/>
        <v>325918885917</v>
      </c>
      <c r="AD53" s="267">
        <f>IF(OR(AC53=0,AA53=0),0,AC53/AA53)*100</f>
        <v>7.7986697584585905</v>
      </c>
      <c r="AE53" s="39">
        <f t="shared" si="53"/>
        <v>690486102561</v>
      </c>
      <c r="AF53" s="267">
        <f>IF(OR(AE53=0,AA53=0),0,AE53/AA53)*100</f>
        <v>16.522126576149819</v>
      </c>
      <c r="AG53" s="39">
        <f>SUM(AC53+AE53)</f>
        <v>1016404988478</v>
      </c>
      <c r="AH53" s="40">
        <f>IF(OR(AG53=0,AA53=0),0,AG53/AA53)*100</f>
        <v>24.320796334608414</v>
      </c>
    </row>
    <row r="54" spans="1:35" ht="15.75" thickBot="1" x14ac:dyDescent="0.25">
      <c r="A54" s="258" t="s">
        <v>69</v>
      </c>
      <c r="B54" s="44">
        <f>SUM(B29+B53)</f>
        <v>7071630737314</v>
      </c>
      <c r="C54" s="78">
        <f t="shared" si="0"/>
        <v>93.765527956529937</v>
      </c>
      <c r="D54" s="44">
        <f>SUM(D29+D53)</f>
        <v>586831134395</v>
      </c>
      <c r="E54" s="78">
        <f t="shared" si="7"/>
        <v>8.2983848590755827</v>
      </c>
      <c r="F54" s="44">
        <f t="shared" si="8"/>
        <v>1240110838103</v>
      </c>
      <c r="G54" s="78">
        <f t="shared" si="9"/>
        <v>17.536419592152349</v>
      </c>
      <c r="H54" s="44">
        <f>SUM(H29+H53)</f>
        <v>1826941972498</v>
      </c>
      <c r="I54" s="45">
        <f t="shared" si="10"/>
        <v>25.834804451227932</v>
      </c>
      <c r="J54" s="44">
        <f>SUM(J29+J53)</f>
        <v>1365157008294</v>
      </c>
      <c r="K54" s="78">
        <f t="shared" si="37"/>
        <v>0</v>
      </c>
      <c r="L54" s="44">
        <f>SUM(L29+L53)</f>
        <v>146202477114</v>
      </c>
      <c r="M54" s="78">
        <f t="shared" si="38"/>
        <v>10.709572322139364</v>
      </c>
      <c r="N54" s="44">
        <f t="shared" si="39"/>
        <v>223782241839</v>
      </c>
      <c r="O54" s="78">
        <f t="shared" si="40"/>
        <v>16.392417903538778</v>
      </c>
      <c r="P54" s="44">
        <f>SUM(P29+P53)</f>
        <v>369984718953</v>
      </c>
      <c r="Q54" s="45">
        <f t="shared" si="14"/>
        <v>27.10199022567814</v>
      </c>
      <c r="R54" s="44">
        <f>SUM(R29+R53)</f>
        <v>842339832710</v>
      </c>
      <c r="S54" s="78">
        <f t="shared" si="41"/>
        <v>95.800570653737765</v>
      </c>
      <c r="T54" s="44">
        <f>SUM(T29+T53)</f>
        <v>35134579222</v>
      </c>
      <c r="U54" s="78">
        <f t="shared" si="42"/>
        <v>4.1710694256217256</v>
      </c>
      <c r="V54" s="44">
        <f t="shared" si="43"/>
        <v>180542091208</v>
      </c>
      <c r="W54" s="78">
        <f t="shared" si="44"/>
        <v>21.433403027748881</v>
      </c>
      <c r="X54" s="44">
        <f>SUM(X29+X53)</f>
        <v>215676670430</v>
      </c>
      <c r="Y54" s="45">
        <f t="shared" si="18"/>
        <v>25.604472453370608</v>
      </c>
      <c r="Z54" s="44">
        <f>SUM(Z29+Z53)</f>
        <v>9258939183000</v>
      </c>
      <c r="AA54" s="77">
        <f t="shared" si="54"/>
        <v>9279127578318</v>
      </c>
      <c r="AB54" s="78">
        <f t="shared" si="51"/>
        <v>70.46117765555978</v>
      </c>
      <c r="AC54" s="44">
        <f t="shared" si="52"/>
        <v>768168190731</v>
      </c>
      <c r="AD54" s="78">
        <f>IF(OR(AC54=0,AA54=0),0,AC54/AA54)*100</f>
        <v>8.2784527343490151</v>
      </c>
      <c r="AE54" s="44">
        <f t="shared" si="53"/>
        <v>1644435171150</v>
      </c>
      <c r="AF54" s="78">
        <f>IF(OR(AE54=0,AA54=0),0,AE54/AA54)*100</f>
        <v>17.721872635876419</v>
      </c>
      <c r="AG54" s="44">
        <f>SUM(AC54+AE54)</f>
        <v>2412603361881</v>
      </c>
      <c r="AH54" s="45">
        <f>IF(OR(AG54=0,AA54=0),0,AG54/AA54)*100</f>
        <v>26.000325370225436</v>
      </c>
      <c r="AI54" s="260"/>
    </row>
    <row r="55" spans="1:35" x14ac:dyDescent="0.2">
      <c r="A55" s="71" t="s">
        <v>70</v>
      </c>
      <c r="B55" s="30">
        <f>SUM([13]geab!$F$398)</f>
        <v>143566218245</v>
      </c>
      <c r="C55" s="57">
        <f t="shared" si="0"/>
        <v>1.9036008454788038</v>
      </c>
      <c r="D55" s="30">
        <f>SUM([13]geab!$J$398)</f>
        <v>74869223</v>
      </c>
      <c r="E55" s="57">
        <f t="shared" si="7"/>
        <v>5.214961006511535E-2</v>
      </c>
      <c r="F55" s="32">
        <f t="shared" si="8"/>
        <v>107353485458</v>
      </c>
      <c r="G55" s="57">
        <f t="shared" si="9"/>
        <v>74.776285654329982</v>
      </c>
      <c r="H55" s="30">
        <f>SUM([13]geab!$N$398)</f>
        <v>107428354681</v>
      </c>
      <c r="I55" s="33">
        <f t="shared" si="10"/>
        <v>74.828435264395083</v>
      </c>
      <c r="J55" s="30">
        <f>SUM([13]geab!$F$759)</f>
        <v>158056521863</v>
      </c>
      <c r="K55" s="57">
        <f t="shared" si="37"/>
        <v>0</v>
      </c>
      <c r="L55" s="30">
        <f>SUM([13]geab!$J$759)</f>
        <v>351461396</v>
      </c>
      <c r="M55" s="57">
        <f t="shared" si="38"/>
        <v>0.22236437437528783</v>
      </c>
      <c r="N55" s="32">
        <f t="shared" si="39"/>
        <v>37333364552</v>
      </c>
      <c r="O55" s="57">
        <f t="shared" si="40"/>
        <v>23.620261987265391</v>
      </c>
      <c r="P55" s="30">
        <f>SUM([13]geab!$N$759)</f>
        <v>37684825948</v>
      </c>
      <c r="Q55" s="33">
        <f t="shared" si="14"/>
        <v>23.842626361640679</v>
      </c>
      <c r="R55" s="30">
        <f>SUM([13]geab!$F$928)</f>
        <v>14829062044</v>
      </c>
      <c r="S55" s="57">
        <f t="shared" si="41"/>
        <v>1.6865314341177278</v>
      </c>
      <c r="T55" s="30">
        <f>SUM([13]geab!$J$928)</f>
        <v>1286762568</v>
      </c>
      <c r="U55" s="57">
        <f t="shared" si="42"/>
        <v>8.677302476596207</v>
      </c>
      <c r="V55" s="32">
        <f t="shared" si="43"/>
        <v>2626472169</v>
      </c>
      <c r="W55" s="57">
        <f t="shared" si="44"/>
        <v>17.711654056115435</v>
      </c>
      <c r="X55" s="30">
        <f>SUM([13]geab!$N$928)</f>
        <v>3913234737</v>
      </c>
      <c r="Y55" s="33">
        <f t="shared" si="18"/>
        <v>26.388956532711639</v>
      </c>
      <c r="Z55" s="30">
        <f>SUM([13]geab!$D$397)</f>
        <v>343788907000</v>
      </c>
      <c r="AA55" s="61">
        <f t="shared" si="54"/>
        <v>316451802152</v>
      </c>
      <c r="AB55" s="62">
        <f t="shared" si="51"/>
        <v>2.4029809335691819</v>
      </c>
      <c r="AC55" s="7">
        <f t="shared" si="52"/>
        <v>1713093187</v>
      </c>
      <c r="AD55" s="62">
        <f t="shared" ref="AD55:AD61" si="55">IF(OR(AC55=0,AA55=0),0,AC55/AA55)*100</f>
        <v>0.54134410843934999</v>
      </c>
      <c r="AE55" s="7">
        <f t="shared" si="53"/>
        <v>147313322179</v>
      </c>
      <c r="AF55" s="62">
        <f t="shared" ref="AF55:AF61" si="56">IF(OR(AE55=0,AA55=0),0,AE55/AA55)*100</f>
        <v>46.551582635083747</v>
      </c>
      <c r="AG55" s="7">
        <f t="shared" ref="AG55:AG61" si="57">SUM(AC55+AE55)</f>
        <v>149026415366</v>
      </c>
      <c r="AH55" s="8">
        <f t="shared" ref="AH55:AH61" si="58">IF(OR(AG55=0,AA55=0),0,AG55/AA55)*100</f>
        <v>47.092926743523094</v>
      </c>
    </row>
    <row r="56" spans="1:35" x14ac:dyDescent="0.2">
      <c r="A56" s="244" t="s">
        <v>71</v>
      </c>
      <c r="B56" s="30">
        <f>SUM([13]gagu!$F$398)</f>
        <v>0</v>
      </c>
      <c r="C56" s="57">
        <f t="shared" si="0"/>
        <v>0</v>
      </c>
      <c r="D56" s="30">
        <f>SUM([13]gagu!$J$398)</f>
        <v>0</v>
      </c>
      <c r="E56" s="62">
        <f t="shared" si="7"/>
        <v>0</v>
      </c>
      <c r="F56" s="7">
        <f t="shared" si="8"/>
        <v>0</v>
      </c>
      <c r="G56" s="62">
        <f t="shared" si="9"/>
        <v>0</v>
      </c>
      <c r="H56" s="30">
        <f>SUM([13]gagu!$N$398)</f>
        <v>0</v>
      </c>
      <c r="I56" s="8">
        <f t="shared" si="10"/>
        <v>0</v>
      </c>
      <c r="J56" s="30">
        <f>SUM([13]gagu!$F$759)</f>
        <v>0</v>
      </c>
      <c r="K56" s="57">
        <f t="shared" si="37"/>
        <v>0</v>
      </c>
      <c r="L56" s="30">
        <f>SUM([13]gagu!$J$759)</f>
        <v>0</v>
      </c>
      <c r="M56" s="62">
        <f t="shared" si="38"/>
        <v>0</v>
      </c>
      <c r="N56" s="7">
        <f t="shared" si="39"/>
        <v>0</v>
      </c>
      <c r="O56" s="62">
        <f t="shared" si="40"/>
        <v>0</v>
      </c>
      <c r="P56" s="30">
        <f>SUM([13]gagu!$N$759)</f>
        <v>0</v>
      </c>
      <c r="Q56" s="8">
        <f t="shared" si="14"/>
        <v>0</v>
      </c>
      <c r="R56" s="30">
        <f>SUM([13]gagu!$F$928)</f>
        <v>0</v>
      </c>
      <c r="S56" s="57">
        <f t="shared" si="41"/>
        <v>0</v>
      </c>
      <c r="T56" s="30">
        <f>SUM([13]gagu!$J$928)</f>
        <v>0</v>
      </c>
      <c r="U56" s="62">
        <f t="shared" si="42"/>
        <v>0</v>
      </c>
      <c r="V56" s="7">
        <f t="shared" si="43"/>
        <v>0</v>
      </c>
      <c r="W56" s="62">
        <f t="shared" si="44"/>
        <v>0</v>
      </c>
      <c r="X56" s="30">
        <f>SUM([13]gagu!$M$928)</f>
        <v>0</v>
      </c>
      <c r="Y56" s="8">
        <f t="shared" si="18"/>
        <v>0</v>
      </c>
      <c r="Z56" s="30">
        <f>SUM([13]gagu!$D$397)</f>
        <v>0</v>
      </c>
      <c r="AA56" s="61">
        <f t="shared" si="54"/>
        <v>0</v>
      </c>
      <c r="AB56" s="62">
        <f t="shared" si="51"/>
        <v>0</v>
      </c>
      <c r="AC56" s="7">
        <f t="shared" si="52"/>
        <v>0</v>
      </c>
      <c r="AD56" s="62">
        <f t="shared" si="55"/>
        <v>0</v>
      </c>
      <c r="AE56" s="7">
        <f t="shared" si="53"/>
        <v>0</v>
      </c>
      <c r="AF56" s="62">
        <f t="shared" si="56"/>
        <v>0</v>
      </c>
      <c r="AG56" s="7">
        <f t="shared" si="57"/>
        <v>0</v>
      </c>
      <c r="AH56" s="8">
        <f t="shared" si="58"/>
        <v>0</v>
      </c>
    </row>
    <row r="57" spans="1:35" x14ac:dyDescent="0.2">
      <c r="A57" s="244" t="s">
        <v>72</v>
      </c>
      <c r="B57" s="30">
        <f>SUM([13]glot!$F$398)</f>
        <v>0</v>
      </c>
      <c r="C57" s="57">
        <f t="shared" si="0"/>
        <v>0</v>
      </c>
      <c r="D57" s="30">
        <f>SUM([13]glot!J$398)</f>
        <v>0</v>
      </c>
      <c r="E57" s="62">
        <f t="shared" si="7"/>
        <v>0</v>
      </c>
      <c r="F57" s="7">
        <f t="shared" si="8"/>
        <v>0</v>
      </c>
      <c r="G57" s="62">
        <f t="shared" si="9"/>
        <v>0</v>
      </c>
      <c r="H57" s="30">
        <f>SUM([13]glot!N$398)</f>
        <v>0</v>
      </c>
      <c r="I57" s="8">
        <f t="shared" si="10"/>
        <v>0</v>
      </c>
      <c r="J57" s="30">
        <f>SUM([13]glot!$F$759)</f>
        <v>0</v>
      </c>
      <c r="K57" s="57">
        <f t="shared" si="37"/>
        <v>0</v>
      </c>
      <c r="L57" s="30">
        <f>SUM([13]glot!J$759)</f>
        <v>0</v>
      </c>
      <c r="M57" s="62">
        <f t="shared" si="38"/>
        <v>0</v>
      </c>
      <c r="N57" s="7">
        <f t="shared" si="39"/>
        <v>0</v>
      </c>
      <c r="O57" s="62">
        <f t="shared" si="40"/>
        <v>0</v>
      </c>
      <c r="P57" s="30">
        <f>SUM([13]glot!N$759)</f>
        <v>0</v>
      </c>
      <c r="Q57" s="8">
        <f t="shared" si="14"/>
        <v>0</v>
      </c>
      <c r="R57" s="30">
        <f>SUM([13]glot!$F$928)</f>
        <v>342435791</v>
      </c>
      <c r="S57" s="57">
        <f t="shared" si="41"/>
        <v>3.8945735338813479E-2</v>
      </c>
      <c r="T57" s="30">
        <f>SUM([13]glot!J$928)</f>
        <v>30650000</v>
      </c>
      <c r="U57" s="62">
        <f t="shared" si="42"/>
        <v>8.9505830890206219</v>
      </c>
      <c r="V57" s="7">
        <f t="shared" si="43"/>
        <v>83006491</v>
      </c>
      <c r="W57" s="62">
        <f t="shared" si="44"/>
        <v>24.240016137799099</v>
      </c>
      <c r="X57" s="30">
        <f>SUM([13]glot!N$928)</f>
        <v>113656491</v>
      </c>
      <c r="Y57" s="8">
        <f t="shared" si="18"/>
        <v>33.190599226819721</v>
      </c>
      <c r="Z57" s="30">
        <f>SUM([13]glot!$D$397)</f>
        <v>382130000</v>
      </c>
      <c r="AA57" s="61">
        <f t="shared" si="54"/>
        <v>342435791</v>
      </c>
      <c r="AB57" s="62">
        <f t="shared" si="51"/>
        <v>2.600290695609428E-3</v>
      </c>
      <c r="AC57" s="7">
        <f t="shared" si="52"/>
        <v>30650000</v>
      </c>
      <c r="AD57" s="62">
        <f t="shared" si="55"/>
        <v>8.9505830890206219</v>
      </c>
      <c r="AE57" s="7">
        <f t="shared" si="53"/>
        <v>83006491</v>
      </c>
      <c r="AF57" s="62">
        <f t="shared" si="56"/>
        <v>24.240016137799099</v>
      </c>
      <c r="AG57" s="7">
        <f t="shared" si="57"/>
        <v>113656491</v>
      </c>
      <c r="AH57" s="8">
        <f t="shared" si="58"/>
        <v>33.190599226819721</v>
      </c>
    </row>
    <row r="58" spans="1:35" x14ac:dyDescent="0.2">
      <c r="A58" s="244" t="s">
        <v>73</v>
      </c>
      <c r="B58" s="30">
        <f>SUM([13]gtra!$F$398)</f>
        <v>0</v>
      </c>
      <c r="C58" s="57">
        <f t="shared" si="0"/>
        <v>0</v>
      </c>
      <c r="D58" s="30">
        <f>SUM([13]gtra!$J$398)</f>
        <v>0</v>
      </c>
      <c r="E58" s="62">
        <f t="shared" si="7"/>
        <v>0</v>
      </c>
      <c r="F58" s="7">
        <f t="shared" si="8"/>
        <v>0</v>
      </c>
      <c r="G58" s="62">
        <f t="shared" si="9"/>
        <v>0</v>
      </c>
      <c r="H58" s="30">
        <f>SUM([13]gtra!$N$398)</f>
        <v>0</v>
      </c>
      <c r="I58" s="8">
        <f t="shared" si="10"/>
        <v>0</v>
      </c>
      <c r="J58" s="30">
        <f>SUM([13]gtra!$F$759)</f>
        <v>3224833906099</v>
      </c>
      <c r="K58" s="57">
        <f t="shared" si="37"/>
        <v>0</v>
      </c>
      <c r="L58" s="30">
        <f>SUM([13]gtra!$J$759)</f>
        <v>221896628708</v>
      </c>
      <c r="M58" s="62">
        <f t="shared" si="38"/>
        <v>6.8808699973147691</v>
      </c>
      <c r="N58" s="7">
        <f t="shared" si="39"/>
        <v>165512500740</v>
      </c>
      <c r="O58" s="62">
        <f t="shared" si="40"/>
        <v>5.1324348961654369</v>
      </c>
      <c r="P58" s="30">
        <f>SUM([13]gtra!$N$759)</f>
        <v>387409129448</v>
      </c>
      <c r="Q58" s="8">
        <f t="shared" si="14"/>
        <v>12.013304893480205</v>
      </c>
      <c r="R58" s="30">
        <f>SUM([13]gtra!$F$928)</f>
        <v>11435311206</v>
      </c>
      <c r="S58" s="57">
        <f t="shared" si="41"/>
        <v>1.3005550688649949</v>
      </c>
      <c r="T58" s="30">
        <f>SUM([13]gtra!$J$928)</f>
        <v>40843540</v>
      </c>
      <c r="U58" s="62">
        <f t="shared" si="42"/>
        <v>0.35717034074743659</v>
      </c>
      <c r="V58" s="7">
        <f t="shared" si="43"/>
        <v>649831136</v>
      </c>
      <c r="W58" s="62">
        <f t="shared" si="44"/>
        <v>5.6826711953325741</v>
      </c>
      <c r="X58" s="30">
        <f>SUM([13]gtra!$N$928)</f>
        <v>690674676</v>
      </c>
      <c r="Y58" s="8">
        <f t="shared" si="18"/>
        <v>6.0398415360800106</v>
      </c>
      <c r="Z58" s="30">
        <f>SUM([13]gtra!$D$397)</f>
        <v>3763007584687</v>
      </c>
      <c r="AA58" s="61">
        <f t="shared" si="54"/>
        <v>3236269217305</v>
      </c>
      <c r="AB58" s="62">
        <f t="shared" si="51"/>
        <v>24.574652987267321</v>
      </c>
      <c r="AC58" s="7">
        <f t="shared" si="52"/>
        <v>221937472248</v>
      </c>
      <c r="AD58" s="62">
        <f t="shared" si="55"/>
        <v>6.8578185974533428</v>
      </c>
      <c r="AE58" s="7">
        <f t="shared" si="53"/>
        <v>166162331876</v>
      </c>
      <c r="AF58" s="62">
        <f t="shared" si="56"/>
        <v>5.1343791482950705</v>
      </c>
      <c r="AG58" s="7">
        <f t="shared" si="57"/>
        <v>388099804124</v>
      </c>
      <c r="AH58" s="8">
        <f t="shared" si="58"/>
        <v>11.992197745748411</v>
      </c>
    </row>
    <row r="59" spans="1:35" x14ac:dyDescent="0.2">
      <c r="A59" s="244" t="s">
        <v>74</v>
      </c>
      <c r="B59" s="30">
        <f>SUM([13]gcan!$F$398)</f>
        <v>4521012891</v>
      </c>
      <c r="C59" s="57">
        <f t="shared" si="0"/>
        <v>5.9945884672126901E-2</v>
      </c>
      <c r="D59" s="30">
        <f>SUM([13]gcan!$J$398)</f>
        <v>97500000</v>
      </c>
      <c r="E59" s="62">
        <f t="shared" si="7"/>
        <v>2.1565963723327064</v>
      </c>
      <c r="F59" s="7">
        <f t="shared" si="8"/>
        <v>610339200</v>
      </c>
      <c r="G59" s="62">
        <f t="shared" si="9"/>
        <v>13.500054406281498</v>
      </c>
      <c r="H59" s="30">
        <f>SUM([13]gcan!$N$398)</f>
        <v>707839200</v>
      </c>
      <c r="I59" s="8">
        <f t="shared" si="10"/>
        <v>15.656650778614203</v>
      </c>
      <c r="J59" s="30">
        <f>SUM([13]gcan!$F$759)</f>
        <v>0</v>
      </c>
      <c r="K59" s="57">
        <f t="shared" si="37"/>
        <v>0</v>
      </c>
      <c r="L59" s="30">
        <f>SUM([13]gcan!$J$759)</f>
        <v>0</v>
      </c>
      <c r="M59" s="62">
        <f t="shared" si="38"/>
        <v>0</v>
      </c>
      <c r="N59" s="7">
        <f t="shared" si="39"/>
        <v>0</v>
      </c>
      <c r="O59" s="62">
        <f t="shared" si="40"/>
        <v>0</v>
      </c>
      <c r="P59" s="30">
        <f>SUM([13]gcan!$N$759)</f>
        <v>0</v>
      </c>
      <c r="Q59" s="8">
        <f t="shared" si="14"/>
        <v>0</v>
      </c>
      <c r="R59" s="30">
        <f>SUM([13]gcan!$F$928)</f>
        <v>4710756000</v>
      </c>
      <c r="S59" s="57">
        <f t="shared" si="41"/>
        <v>0.53576133466062725</v>
      </c>
      <c r="T59" s="30">
        <f>SUM([13]gcan!$J$928)</f>
        <v>37294999</v>
      </c>
      <c r="U59" s="62">
        <f t="shared" si="42"/>
        <v>0.79169880588168873</v>
      </c>
      <c r="V59" s="7">
        <f t="shared" si="43"/>
        <v>264268401</v>
      </c>
      <c r="W59" s="62">
        <f t="shared" si="44"/>
        <v>5.6098936349070083</v>
      </c>
      <c r="X59" s="30">
        <f>SUM([13]gcan!$N$928)</f>
        <v>301563400</v>
      </c>
      <c r="Y59" s="8">
        <f t="shared" si="18"/>
        <v>6.4015924407886979</v>
      </c>
      <c r="Z59" s="30">
        <f>SUM([13]gcan!$D$397)</f>
        <v>10096756000</v>
      </c>
      <c r="AA59" s="61">
        <f t="shared" si="54"/>
        <v>9231768891</v>
      </c>
      <c r="AB59" s="62">
        <f t="shared" si="51"/>
        <v>7.0101558838760139E-2</v>
      </c>
      <c r="AC59" s="7">
        <f t="shared" si="52"/>
        <v>134794999</v>
      </c>
      <c r="AD59" s="62">
        <f t="shared" si="55"/>
        <v>1.4601210297997265</v>
      </c>
      <c r="AE59" s="7">
        <f t="shared" si="53"/>
        <v>874607601</v>
      </c>
      <c r="AF59" s="62">
        <f t="shared" si="56"/>
        <v>9.4738896881685388</v>
      </c>
      <c r="AG59" s="7">
        <f t="shared" si="57"/>
        <v>1009402600</v>
      </c>
      <c r="AH59" s="8">
        <f t="shared" si="58"/>
        <v>10.934010717968265</v>
      </c>
    </row>
    <row r="60" spans="1:35" x14ac:dyDescent="0.2">
      <c r="A60" s="244" t="s">
        <v>75</v>
      </c>
      <c r="B60" s="30">
        <f>SUM([13]geru!$F$398)</f>
        <v>186139194810</v>
      </c>
      <c r="C60" s="57">
        <f t="shared" si="0"/>
        <v>2.4680926540279624</v>
      </c>
      <c r="D60" s="30">
        <f>SUM([13]geru!$J$398)</f>
        <v>18925770129</v>
      </c>
      <c r="E60" s="62">
        <f t="shared" si="7"/>
        <v>10.1675362614082</v>
      </c>
      <c r="F60" s="7">
        <f t="shared" si="8"/>
        <v>164052425964</v>
      </c>
      <c r="G60" s="62">
        <f t="shared" si="9"/>
        <v>88.134272919497221</v>
      </c>
      <c r="H60" s="30">
        <f>SUM([13]geru!$N$398)</f>
        <v>182978196093</v>
      </c>
      <c r="I60" s="8">
        <f t="shared" si="10"/>
        <v>98.301809180905423</v>
      </c>
      <c r="J60" s="30">
        <f>SUM([13]geru!$F$759)</f>
        <v>0</v>
      </c>
      <c r="K60" s="57">
        <f t="shared" si="37"/>
        <v>0</v>
      </c>
      <c r="L60" s="30">
        <f>SUM([13]geru!$J$759)</f>
        <v>0</v>
      </c>
      <c r="M60" s="62">
        <f t="shared" si="38"/>
        <v>0</v>
      </c>
      <c r="N60" s="7">
        <f t="shared" si="39"/>
        <v>0</v>
      </c>
      <c r="O60" s="62">
        <f t="shared" si="40"/>
        <v>0</v>
      </c>
      <c r="P60" s="30">
        <f>SUM([13]geru!$N$759)</f>
        <v>0</v>
      </c>
      <c r="Q60" s="8">
        <f t="shared" si="14"/>
        <v>0</v>
      </c>
      <c r="R60" s="30">
        <f>SUM([13]geru!$F$928)</f>
        <v>2283719001</v>
      </c>
      <c r="S60" s="57">
        <f t="shared" si="41"/>
        <v>0.25973078205825018</v>
      </c>
      <c r="T60" s="30">
        <f>SUM([13]geru!$J$928)</f>
        <v>101474005</v>
      </c>
      <c r="U60" s="62">
        <f t="shared" si="42"/>
        <v>4.4433664980484169</v>
      </c>
      <c r="V60" s="7">
        <f t="shared" si="43"/>
        <v>575892201</v>
      </c>
      <c r="W60" s="62">
        <f t="shared" si="44"/>
        <v>25.217296906836044</v>
      </c>
      <c r="X60" s="30">
        <f>SUM([13]geru!$N$928)</f>
        <v>677366206</v>
      </c>
      <c r="Y60" s="8">
        <f t="shared" si="18"/>
        <v>29.660663404884463</v>
      </c>
      <c r="Z60" s="30">
        <f>SUM([13]geru!$D$397)</f>
        <v>186829505451</v>
      </c>
      <c r="AA60" s="61">
        <f t="shared" si="54"/>
        <v>188422913811</v>
      </c>
      <c r="AB60" s="62">
        <f t="shared" si="51"/>
        <v>1.4307918812796077</v>
      </c>
      <c r="AC60" s="7">
        <f t="shared" si="52"/>
        <v>19027244134</v>
      </c>
      <c r="AD60" s="62">
        <f t="shared" si="55"/>
        <v>10.098158312680336</v>
      </c>
      <c r="AE60" s="7">
        <f t="shared" si="53"/>
        <v>164628318165</v>
      </c>
      <c r="AF60" s="62">
        <f t="shared" si="56"/>
        <v>87.371708055705227</v>
      </c>
      <c r="AG60" s="7">
        <f t="shared" si="57"/>
        <v>183655562299</v>
      </c>
      <c r="AH60" s="8">
        <f t="shared" si="58"/>
        <v>97.469866368385567</v>
      </c>
    </row>
    <row r="61" spans="1:35" ht="15.75" thickBot="1" x14ac:dyDescent="0.25">
      <c r="A61" s="297" t="s">
        <v>76</v>
      </c>
      <c r="B61" s="30">
        <f>SUM([13]gmet!$F$398)</f>
        <v>84544362517</v>
      </c>
      <c r="C61" s="59">
        <f t="shared" si="0"/>
        <v>1.1210068910025965</v>
      </c>
      <c r="D61" s="30">
        <f>SUM([13]gmet!$J$398)</f>
        <v>18802951016</v>
      </c>
      <c r="E61" s="269">
        <f t="shared" si="7"/>
        <v>22.240336855362937</v>
      </c>
      <c r="F61" s="270">
        <f t="shared" si="8"/>
        <v>1709467478</v>
      </c>
      <c r="G61" s="269">
        <f t="shared" si="9"/>
        <v>2.0219768972251271</v>
      </c>
      <c r="H61" s="30">
        <f>SUM([13]gmet!$N$398)</f>
        <v>20512418494</v>
      </c>
      <c r="I61" s="271">
        <f t="shared" si="10"/>
        <v>24.262313752588067</v>
      </c>
      <c r="J61" s="30">
        <f>SUM([13]gmet!$F$759)</f>
        <v>0</v>
      </c>
      <c r="K61" s="59">
        <f t="shared" si="37"/>
        <v>0</v>
      </c>
      <c r="L61" s="30">
        <f>SUM([13]gmet!$J$759)</f>
        <v>0</v>
      </c>
      <c r="M61" s="269">
        <f t="shared" si="38"/>
        <v>0</v>
      </c>
      <c r="N61" s="270">
        <f t="shared" si="39"/>
        <v>0</v>
      </c>
      <c r="O61" s="269">
        <f t="shared" si="40"/>
        <v>0</v>
      </c>
      <c r="P61" s="30">
        <f>SUM([13]gmet!$N$759)</f>
        <v>0</v>
      </c>
      <c r="Q61" s="271">
        <f t="shared" si="14"/>
        <v>0</v>
      </c>
      <c r="R61" s="30">
        <f>SUM([13]gmet!$F$928)</f>
        <v>2522782160</v>
      </c>
      <c r="S61" s="59">
        <f t="shared" si="41"/>
        <v>0.28691979314989363</v>
      </c>
      <c r="T61" s="30">
        <f>SUM([13]gmet!$J$928)</f>
        <v>29491751</v>
      </c>
      <c r="U61" s="269">
        <f t="shared" si="42"/>
        <v>1.1690169475433423</v>
      </c>
      <c r="V61" s="270">
        <f t="shared" si="43"/>
        <v>199989869</v>
      </c>
      <c r="W61" s="269">
        <f t="shared" si="44"/>
        <v>7.9273538623723256</v>
      </c>
      <c r="X61" s="30">
        <f>SUM([13]gmet!$N$928)</f>
        <v>229481620</v>
      </c>
      <c r="Y61" s="271">
        <f t="shared" si="18"/>
        <v>9.096370809915669</v>
      </c>
      <c r="Z61" s="30">
        <f>SUM([13]gmet!$D$397)</f>
        <v>91976528557</v>
      </c>
      <c r="AA61" s="61">
        <f t="shared" si="54"/>
        <v>87067144677</v>
      </c>
      <c r="AB61" s="62">
        <f t="shared" si="51"/>
        <v>0.66114551150082046</v>
      </c>
      <c r="AC61" s="7">
        <f t="shared" si="52"/>
        <v>18832442767</v>
      </c>
      <c r="AD61" s="62">
        <f t="shared" si="55"/>
        <v>21.629792543288552</v>
      </c>
      <c r="AE61" s="7">
        <f t="shared" si="53"/>
        <v>1909457347</v>
      </c>
      <c r="AF61" s="62">
        <f t="shared" si="56"/>
        <v>2.1930859844820545</v>
      </c>
      <c r="AG61" s="7">
        <f t="shared" si="57"/>
        <v>20741900114</v>
      </c>
      <c r="AH61" s="8">
        <f t="shared" si="58"/>
        <v>23.822878527770605</v>
      </c>
    </row>
    <row r="62" spans="1:35" ht="15.75" thickBot="1" x14ac:dyDescent="0.25">
      <c r="A62" s="83" t="s">
        <v>77</v>
      </c>
      <c r="B62" s="42">
        <f>SUM(B55:B61)</f>
        <v>418770788463</v>
      </c>
      <c r="C62" s="78">
        <f t="shared" si="0"/>
        <v>5.5526462751814893</v>
      </c>
      <c r="D62" s="42">
        <f>SUM(D55:D61)</f>
        <v>37901090368</v>
      </c>
      <c r="E62" s="78">
        <f t="shared" si="7"/>
        <v>9.0505573483544701</v>
      </c>
      <c r="F62" s="44">
        <f t="shared" si="8"/>
        <v>273725718100</v>
      </c>
      <c r="G62" s="78">
        <f t="shared" si="9"/>
        <v>65.364090724820159</v>
      </c>
      <c r="H62" s="42">
        <f>SUM(H55:H61)</f>
        <v>311626808468</v>
      </c>
      <c r="I62" s="45">
        <f t="shared" si="10"/>
        <v>74.414648073174618</v>
      </c>
      <c r="J62" s="42">
        <f>SUM(J55:J61)</f>
        <v>3382890427962</v>
      </c>
      <c r="K62" s="78">
        <f t="shared" si="37"/>
        <v>0</v>
      </c>
      <c r="L62" s="42">
        <f>SUM(L55:L61)</f>
        <v>222248090104</v>
      </c>
      <c r="M62" s="78">
        <f t="shared" si="38"/>
        <v>6.5697691023912919</v>
      </c>
      <c r="N62" s="44">
        <f t="shared" si="39"/>
        <v>202845865292</v>
      </c>
      <c r="O62" s="78">
        <f t="shared" si="40"/>
        <v>5.9962292486725071</v>
      </c>
      <c r="P62" s="42">
        <f>SUM(P55:P61)</f>
        <v>425093955396</v>
      </c>
      <c r="Q62" s="45">
        <f t="shared" si="14"/>
        <v>12.565998351063797</v>
      </c>
      <c r="R62" s="42">
        <f>SUM(R55:R61)</f>
        <v>36124066202</v>
      </c>
      <c r="S62" s="78">
        <f t="shared" si="41"/>
        <v>4.1084441481903076</v>
      </c>
      <c r="T62" s="42">
        <f>SUM(T55:T61)</f>
        <v>1526516863</v>
      </c>
      <c r="U62" s="78">
        <f t="shared" si="42"/>
        <v>4.2257614479609291</v>
      </c>
      <c r="V62" s="44">
        <f t="shared" si="43"/>
        <v>4399460267</v>
      </c>
      <c r="W62" s="78">
        <f t="shared" si="44"/>
        <v>12.178751534777181</v>
      </c>
      <c r="X62" s="42">
        <f>SUM(X55:X61)</f>
        <v>5925977130</v>
      </c>
      <c r="Y62" s="45">
        <f t="shared" si="18"/>
        <v>16.404512982738112</v>
      </c>
      <c r="Z62" s="42">
        <f>SUM(Z55:Z61)</f>
        <v>4396081411695</v>
      </c>
      <c r="AA62" s="77">
        <f>SUM(AA55:AA61)</f>
        <v>3837785282627</v>
      </c>
      <c r="AB62" s="78">
        <f t="shared" si="51"/>
        <v>29.142273163151302</v>
      </c>
      <c r="AC62" s="44">
        <f>SUM(AC55:AC61)</f>
        <v>261675697335</v>
      </c>
      <c r="AD62" s="78">
        <f>IF(OR(AC62=0,AA62=0),0,AC62/AA62)*100</f>
        <v>6.8184037944895275</v>
      </c>
      <c r="AE62" s="44">
        <f>SUM(AG62-AC62)</f>
        <v>480971043659</v>
      </c>
      <c r="AF62" s="78">
        <f>IF(OR(AE62=0,AA62=0),0,AE62/AA62)*100</f>
        <v>12.532515715151495</v>
      </c>
      <c r="AG62" s="44">
        <f>SUM(AG55:AG61)</f>
        <v>742646740994</v>
      </c>
      <c r="AH62" s="45">
        <f>IF(OR(AG62=0,AA62=0),0,AG62/AA62)*100</f>
        <v>19.350919509641024</v>
      </c>
    </row>
    <row r="63" spans="1:35" x14ac:dyDescent="0.2">
      <c r="A63" s="79" t="s">
        <v>78</v>
      </c>
      <c r="B63" s="32">
        <f>SUM([14]vi!$F$398)</f>
        <v>0</v>
      </c>
      <c r="C63" s="57">
        <f t="shared" si="0"/>
        <v>0</v>
      </c>
      <c r="D63" s="32">
        <f>SUM([14]vi!$J$398)</f>
        <v>0</v>
      </c>
      <c r="E63" s="57">
        <f t="shared" si="7"/>
        <v>0</v>
      </c>
      <c r="F63" s="32">
        <f t="shared" si="8"/>
        <v>0</v>
      </c>
      <c r="G63" s="57">
        <f t="shared" si="9"/>
        <v>0</v>
      </c>
      <c r="H63" s="32">
        <f>SUM([14]vi!$N$398)</f>
        <v>0</v>
      </c>
      <c r="I63" s="33">
        <f t="shared" si="10"/>
        <v>0</v>
      </c>
      <c r="J63" s="32"/>
      <c r="K63" s="57">
        <f t="shared" si="37"/>
        <v>0</v>
      </c>
      <c r="L63" s="32"/>
      <c r="M63" s="57">
        <f t="shared" si="38"/>
        <v>0</v>
      </c>
      <c r="N63" s="32">
        <f t="shared" si="39"/>
        <v>0</v>
      </c>
      <c r="O63" s="57">
        <f t="shared" si="40"/>
        <v>0</v>
      </c>
      <c r="P63" s="32"/>
      <c r="Q63" s="33">
        <f t="shared" si="14"/>
        <v>0</v>
      </c>
      <c r="R63" s="32">
        <f>SUM([14]vi!$F$928)</f>
        <v>0</v>
      </c>
      <c r="S63" s="57">
        <f t="shared" si="41"/>
        <v>0</v>
      </c>
      <c r="T63" s="32">
        <f>SUM([14]vi!$J$928)</f>
        <v>0</v>
      </c>
      <c r="U63" s="57">
        <f t="shared" si="42"/>
        <v>0</v>
      </c>
      <c r="V63" s="32">
        <f t="shared" si="43"/>
        <v>0</v>
      </c>
      <c r="W63" s="57">
        <f t="shared" si="44"/>
        <v>0</v>
      </c>
      <c r="X63" s="32">
        <f>SUM([14]vi!$N$928)</f>
        <v>0</v>
      </c>
      <c r="Y63" s="33">
        <f t="shared" si="18"/>
        <v>0</v>
      </c>
      <c r="Z63" s="32">
        <f>SUM([14]vi!$D$397)</f>
        <v>0</v>
      </c>
      <c r="AA63" s="61">
        <f t="shared" ref="AA63:AA84" si="59">SUM(B63+J63+R63)</f>
        <v>0</v>
      </c>
      <c r="AB63" s="62">
        <f t="shared" si="51"/>
        <v>0</v>
      </c>
      <c r="AC63" s="7">
        <f t="shared" ref="AC63:AC84" si="60">SUM(D63+L63+T63)</f>
        <v>0</v>
      </c>
      <c r="AD63" s="62">
        <f t="shared" ref="AD63:AD84" si="61">IF(OR(AC63=0,AA63=0),0,AC63/AA63)*100</f>
        <v>0</v>
      </c>
      <c r="AE63" s="7">
        <f t="shared" ref="AE63:AE84" si="62">SUM(F63+N63+V63)</f>
        <v>0</v>
      </c>
      <c r="AF63" s="62">
        <f t="shared" ref="AF63:AF84" si="63">IF(OR(AE63=0,AA63=0),0,AE63/AA63)*100</f>
        <v>0</v>
      </c>
      <c r="AG63" s="7">
        <f t="shared" ref="AG63:AG84" si="64">SUM(AC63+AE63)</f>
        <v>0</v>
      </c>
      <c r="AH63" s="8">
        <f t="shared" ref="AH63:AH84" si="65">IF(OR(AG63=0,AA63=0),0,AG63/AA63)*100</f>
        <v>0</v>
      </c>
    </row>
    <row r="64" spans="1:35" x14ac:dyDescent="0.2">
      <c r="A64" s="80" t="s">
        <v>79</v>
      </c>
      <c r="B64" s="32">
        <f>SUM([14]tn!$F$398)</f>
        <v>0</v>
      </c>
      <c r="C64" s="57">
        <f t="shared" si="0"/>
        <v>0</v>
      </c>
      <c r="D64" s="32">
        <f>SUM([14]tn!$J$398)</f>
        <v>0</v>
      </c>
      <c r="E64" s="62">
        <f t="shared" si="7"/>
        <v>0</v>
      </c>
      <c r="F64" s="7">
        <f t="shared" si="8"/>
        <v>0</v>
      </c>
      <c r="G64" s="62">
        <f t="shared" si="9"/>
        <v>0</v>
      </c>
      <c r="H64" s="32">
        <f>SUM([14]tn!$N$398)</f>
        <v>0</v>
      </c>
      <c r="I64" s="8">
        <f t="shared" si="10"/>
        <v>0</v>
      </c>
      <c r="J64" s="32"/>
      <c r="K64" s="57">
        <f t="shared" si="37"/>
        <v>0</v>
      </c>
      <c r="L64" s="32"/>
      <c r="M64" s="62">
        <f t="shared" si="38"/>
        <v>0</v>
      </c>
      <c r="N64" s="7">
        <f t="shared" si="39"/>
        <v>0</v>
      </c>
      <c r="O64" s="62">
        <f t="shared" si="40"/>
        <v>0</v>
      </c>
      <c r="P64" s="32"/>
      <c r="Q64" s="8">
        <f t="shared" si="14"/>
        <v>0</v>
      </c>
      <c r="R64" s="32">
        <f>SUM([14]tn!$F$928)</f>
        <v>0</v>
      </c>
      <c r="S64" s="57">
        <f t="shared" si="41"/>
        <v>0</v>
      </c>
      <c r="T64" s="32">
        <f>SUM([14]tn!$J$928)</f>
        <v>0</v>
      </c>
      <c r="U64" s="62">
        <f t="shared" si="42"/>
        <v>0</v>
      </c>
      <c r="V64" s="7">
        <f t="shared" si="43"/>
        <v>0</v>
      </c>
      <c r="W64" s="62">
        <f t="shared" si="44"/>
        <v>0</v>
      </c>
      <c r="X64" s="32">
        <f>SUM([14]tn!$N$928)</f>
        <v>0</v>
      </c>
      <c r="Y64" s="8">
        <f t="shared" si="18"/>
        <v>0</v>
      </c>
      <c r="Z64" s="32">
        <f>SUM([14]tn!$D$397)</f>
        <v>0</v>
      </c>
      <c r="AA64" s="61">
        <f t="shared" si="59"/>
        <v>0</v>
      </c>
      <c r="AB64" s="62">
        <f t="shared" si="51"/>
        <v>0</v>
      </c>
      <c r="AC64" s="7">
        <f t="shared" si="60"/>
        <v>0</v>
      </c>
      <c r="AD64" s="62">
        <f t="shared" si="61"/>
        <v>0</v>
      </c>
      <c r="AE64" s="7">
        <f t="shared" si="62"/>
        <v>0</v>
      </c>
      <c r="AF64" s="62">
        <f t="shared" si="63"/>
        <v>0</v>
      </c>
      <c r="AG64" s="7">
        <f t="shared" si="64"/>
        <v>0</v>
      </c>
      <c r="AH64" s="8">
        <f t="shared" si="65"/>
        <v>0</v>
      </c>
    </row>
    <row r="65" spans="1:34" x14ac:dyDescent="0.2">
      <c r="A65" s="80" t="s">
        <v>80</v>
      </c>
      <c r="B65" s="32">
        <f>SUM([14]si!$F$398)</f>
        <v>0</v>
      </c>
      <c r="C65" s="57">
        <f t="shared" si="0"/>
        <v>0</v>
      </c>
      <c r="D65" s="32">
        <f>SUM([14]si!$J$398)</f>
        <v>0</v>
      </c>
      <c r="E65" s="62">
        <f t="shared" si="7"/>
        <v>0</v>
      </c>
      <c r="F65" s="7">
        <f t="shared" si="8"/>
        <v>0</v>
      </c>
      <c r="G65" s="62">
        <f t="shared" si="9"/>
        <v>0</v>
      </c>
      <c r="H65" s="32">
        <f>SUM([14]si!$N$398)</f>
        <v>0</v>
      </c>
      <c r="I65" s="8">
        <f t="shared" si="10"/>
        <v>0</v>
      </c>
      <c r="J65" s="32"/>
      <c r="K65" s="57">
        <f t="shared" si="37"/>
        <v>0</v>
      </c>
      <c r="L65" s="32"/>
      <c r="M65" s="62">
        <f t="shared" si="38"/>
        <v>0</v>
      </c>
      <c r="N65" s="7">
        <f t="shared" si="39"/>
        <v>0</v>
      </c>
      <c r="O65" s="62">
        <f t="shared" si="40"/>
        <v>0</v>
      </c>
      <c r="P65" s="32"/>
      <c r="Q65" s="8">
        <f t="shared" si="14"/>
        <v>0</v>
      </c>
      <c r="R65" s="32">
        <f>SUM([14]si!$F$928)</f>
        <v>0</v>
      </c>
      <c r="S65" s="57">
        <f t="shared" si="41"/>
        <v>0</v>
      </c>
      <c r="T65" s="32">
        <f>SUM([14]si!$J$928)</f>
        <v>0</v>
      </c>
      <c r="U65" s="62">
        <f t="shared" si="42"/>
        <v>0</v>
      </c>
      <c r="V65" s="7">
        <f t="shared" si="43"/>
        <v>0</v>
      </c>
      <c r="W65" s="62">
        <f t="shared" si="44"/>
        <v>0</v>
      </c>
      <c r="X65" s="32">
        <f>SUM([14]si!$N$928)</f>
        <v>0</v>
      </c>
      <c r="Y65" s="8">
        <f t="shared" si="18"/>
        <v>0</v>
      </c>
      <c r="Z65" s="32">
        <f>SUM([14]si!$D$397)</f>
        <v>0</v>
      </c>
      <c r="AA65" s="61">
        <f t="shared" si="59"/>
        <v>0</v>
      </c>
      <c r="AB65" s="62">
        <f t="shared" si="51"/>
        <v>0</v>
      </c>
      <c r="AC65" s="7">
        <f t="shared" si="60"/>
        <v>0</v>
      </c>
      <c r="AD65" s="62">
        <f t="shared" si="61"/>
        <v>0</v>
      </c>
      <c r="AE65" s="7">
        <f t="shared" si="62"/>
        <v>0</v>
      </c>
      <c r="AF65" s="62">
        <f t="shared" si="63"/>
        <v>0</v>
      </c>
      <c r="AG65" s="7">
        <f t="shared" si="64"/>
        <v>0</v>
      </c>
      <c r="AH65" s="8">
        <f t="shared" si="65"/>
        <v>0</v>
      </c>
    </row>
    <row r="66" spans="1:34" x14ac:dyDescent="0.2">
      <c r="A66" s="80" t="s">
        <v>81</v>
      </c>
      <c r="B66" s="32">
        <f>SUM([14]oc!$F$398)</f>
        <v>0</v>
      </c>
      <c r="C66" s="57">
        <f t="shared" si="0"/>
        <v>0</v>
      </c>
      <c r="D66" s="32">
        <f>SUM([14]oc!$J$398)</f>
        <v>0</v>
      </c>
      <c r="E66" s="62">
        <f t="shared" si="7"/>
        <v>0</v>
      </c>
      <c r="F66" s="7">
        <f t="shared" si="8"/>
        <v>0</v>
      </c>
      <c r="G66" s="62">
        <f t="shared" si="9"/>
        <v>0</v>
      </c>
      <c r="H66" s="32">
        <f>SUM([14]oc!$N$398)</f>
        <v>0</v>
      </c>
      <c r="I66" s="8">
        <f t="shared" si="10"/>
        <v>0</v>
      </c>
      <c r="J66" s="32"/>
      <c r="K66" s="57">
        <f t="shared" si="37"/>
        <v>0</v>
      </c>
      <c r="L66" s="32"/>
      <c r="M66" s="62">
        <f t="shared" si="38"/>
        <v>0</v>
      </c>
      <c r="N66" s="7">
        <f t="shared" si="39"/>
        <v>0</v>
      </c>
      <c r="O66" s="62">
        <f t="shared" si="40"/>
        <v>0</v>
      </c>
      <c r="P66" s="32"/>
      <c r="Q66" s="8">
        <f t="shared" si="14"/>
        <v>0</v>
      </c>
      <c r="R66" s="32">
        <f>SUM([14]oc!$F$928)</f>
        <v>0</v>
      </c>
      <c r="S66" s="57">
        <f t="shared" si="41"/>
        <v>0</v>
      </c>
      <c r="T66" s="32">
        <f>SUM([14]oc!$J$928)</f>
        <v>0</v>
      </c>
      <c r="U66" s="62">
        <f t="shared" si="42"/>
        <v>0</v>
      </c>
      <c r="V66" s="7">
        <f t="shared" si="43"/>
        <v>0</v>
      </c>
      <c r="W66" s="62">
        <f t="shared" si="44"/>
        <v>0</v>
      </c>
      <c r="X66" s="32">
        <f>SUM([14]oc!$N$928)</f>
        <v>0</v>
      </c>
      <c r="Y66" s="8">
        <f t="shared" si="18"/>
        <v>0</v>
      </c>
      <c r="Z66" s="32">
        <f>SUM([14]oc!$D$397)</f>
        <v>0</v>
      </c>
      <c r="AA66" s="61">
        <f t="shared" si="59"/>
        <v>0</v>
      </c>
      <c r="AB66" s="62">
        <f t="shared" si="51"/>
        <v>0</v>
      </c>
      <c r="AC66" s="7">
        <f t="shared" si="60"/>
        <v>0</v>
      </c>
      <c r="AD66" s="62">
        <f t="shared" si="61"/>
        <v>0</v>
      </c>
      <c r="AE66" s="7">
        <f t="shared" si="62"/>
        <v>0</v>
      </c>
      <c r="AF66" s="62">
        <f t="shared" si="63"/>
        <v>0</v>
      </c>
      <c r="AG66" s="7">
        <f t="shared" si="64"/>
        <v>0</v>
      </c>
      <c r="AH66" s="8">
        <f t="shared" si="65"/>
        <v>0</v>
      </c>
    </row>
    <row r="67" spans="1:34" x14ac:dyDescent="0.2">
      <c r="A67" s="80" t="s">
        <v>82</v>
      </c>
      <c r="B67" s="32">
        <f>SUM([14]cl!$F$398)</f>
        <v>5000000000</v>
      </c>
      <c r="C67" s="57">
        <f t="shared" si="0"/>
        <v>6.6296962779581345E-2</v>
      </c>
      <c r="D67" s="32">
        <f>SUM([14]cl!$J$398)</f>
        <v>0</v>
      </c>
      <c r="E67" s="62">
        <f t="shared" si="7"/>
        <v>0</v>
      </c>
      <c r="F67" s="7">
        <f t="shared" si="8"/>
        <v>0</v>
      </c>
      <c r="G67" s="62">
        <f t="shared" si="9"/>
        <v>0</v>
      </c>
      <c r="H67" s="32">
        <f>SUM([14]cl!$N$398)</f>
        <v>0</v>
      </c>
      <c r="I67" s="8">
        <f t="shared" si="10"/>
        <v>0</v>
      </c>
      <c r="J67" s="32"/>
      <c r="K67" s="57">
        <f t="shared" si="37"/>
        <v>0</v>
      </c>
      <c r="L67" s="32"/>
      <c r="M67" s="62">
        <f t="shared" si="38"/>
        <v>0</v>
      </c>
      <c r="N67" s="7">
        <f t="shared" si="39"/>
        <v>0</v>
      </c>
      <c r="O67" s="62">
        <f t="shared" si="40"/>
        <v>0</v>
      </c>
      <c r="P67" s="32"/>
      <c r="Q67" s="8">
        <f t="shared" si="14"/>
        <v>0</v>
      </c>
      <c r="R67" s="32">
        <f>SUM([14]cl!$F$928)</f>
        <v>0</v>
      </c>
      <c r="S67" s="57">
        <f t="shared" si="41"/>
        <v>0</v>
      </c>
      <c r="T67" s="32">
        <f>SUM([14]cl!$J$928)</f>
        <v>0</v>
      </c>
      <c r="U67" s="62">
        <f t="shared" si="42"/>
        <v>0</v>
      </c>
      <c r="V67" s="7">
        <f t="shared" si="43"/>
        <v>0</v>
      </c>
      <c r="W67" s="62">
        <f t="shared" si="44"/>
        <v>0</v>
      </c>
      <c r="X67" s="32">
        <f>SUM([14]cl!$N$928)</f>
        <v>0</v>
      </c>
      <c r="Y67" s="8">
        <f t="shared" si="18"/>
        <v>0</v>
      </c>
      <c r="Z67" s="32">
        <f>SUM([14]cl!$D$397)</f>
        <v>5000000000</v>
      </c>
      <c r="AA67" s="61">
        <f t="shared" si="59"/>
        <v>5000000000</v>
      </c>
      <c r="AB67" s="62">
        <f t="shared" si="51"/>
        <v>3.7967565948873433E-2</v>
      </c>
      <c r="AC67" s="7">
        <f t="shared" si="60"/>
        <v>0</v>
      </c>
      <c r="AD67" s="62">
        <f t="shared" si="61"/>
        <v>0</v>
      </c>
      <c r="AE67" s="7">
        <f t="shared" si="62"/>
        <v>0</v>
      </c>
      <c r="AF67" s="62">
        <f t="shared" si="63"/>
        <v>0</v>
      </c>
      <c r="AG67" s="7">
        <f t="shared" si="64"/>
        <v>0</v>
      </c>
      <c r="AH67" s="8">
        <f t="shared" si="65"/>
        <v>0</v>
      </c>
    </row>
    <row r="68" spans="1:34" x14ac:dyDescent="0.2">
      <c r="A68" s="80" t="s">
        <v>83</v>
      </c>
      <c r="B68" s="32">
        <f>SUM([14]bo!$F$398)</f>
        <v>18159872878</v>
      </c>
      <c r="C68" s="57">
        <f t="shared" si="0"/>
        <v>0.24078888325493897</v>
      </c>
      <c r="D68" s="32">
        <f>SUM([14]bo!$J$398)</f>
        <v>0</v>
      </c>
      <c r="E68" s="62">
        <f t="shared" si="7"/>
        <v>0</v>
      </c>
      <c r="F68" s="7">
        <f t="shared" si="8"/>
        <v>23528000</v>
      </c>
      <c r="G68" s="62">
        <f t="shared" si="9"/>
        <v>0.12956037830255565</v>
      </c>
      <c r="H68" s="32">
        <f>SUM([14]bo!$N$398)</f>
        <v>23528000</v>
      </c>
      <c r="I68" s="8">
        <f t="shared" si="10"/>
        <v>0.12956037830255565</v>
      </c>
      <c r="J68" s="32"/>
      <c r="K68" s="57">
        <f t="shared" si="37"/>
        <v>0</v>
      </c>
      <c r="L68" s="32"/>
      <c r="M68" s="62">
        <f t="shared" si="38"/>
        <v>0</v>
      </c>
      <c r="N68" s="7">
        <f t="shared" si="39"/>
        <v>0</v>
      </c>
      <c r="O68" s="62">
        <f t="shared" si="40"/>
        <v>0</v>
      </c>
      <c r="P68" s="32"/>
      <c r="Q68" s="8">
        <f t="shared" si="14"/>
        <v>0</v>
      </c>
      <c r="R68" s="32">
        <f>SUM([14]bo!$F$928)</f>
        <v>0</v>
      </c>
      <c r="S68" s="57">
        <f t="shared" si="41"/>
        <v>0</v>
      </c>
      <c r="T68" s="32">
        <f>SUM([14]bo!$J$928)</f>
        <v>0</v>
      </c>
      <c r="U68" s="62">
        <f t="shared" si="42"/>
        <v>0</v>
      </c>
      <c r="V68" s="7">
        <f t="shared" si="43"/>
        <v>0</v>
      </c>
      <c r="W68" s="62">
        <f t="shared" si="44"/>
        <v>0</v>
      </c>
      <c r="X68" s="32">
        <f>SUM([14]bo!$N$928)</f>
        <v>0</v>
      </c>
      <c r="Y68" s="8">
        <f t="shared" si="18"/>
        <v>0</v>
      </c>
      <c r="Z68" s="32">
        <f>SUM([14]bo!$D$397)</f>
        <v>17539602528</v>
      </c>
      <c r="AA68" s="61">
        <f t="shared" si="59"/>
        <v>18159872878</v>
      </c>
      <c r="AB68" s="62">
        <f t="shared" si="51"/>
        <v>0.1378972342237246</v>
      </c>
      <c r="AC68" s="7">
        <f t="shared" si="60"/>
        <v>0</v>
      </c>
      <c r="AD68" s="62">
        <f t="shared" si="61"/>
        <v>0</v>
      </c>
      <c r="AE68" s="7">
        <f t="shared" si="62"/>
        <v>23528000</v>
      </c>
      <c r="AF68" s="62">
        <f t="shared" si="63"/>
        <v>0.12956037830255565</v>
      </c>
      <c r="AG68" s="7">
        <f t="shared" si="64"/>
        <v>23528000</v>
      </c>
      <c r="AH68" s="8">
        <f t="shared" si="65"/>
        <v>0.12956037830255565</v>
      </c>
    </row>
    <row r="69" spans="1:34" x14ac:dyDescent="0.2">
      <c r="A69" s="80" t="s">
        <v>84</v>
      </c>
      <c r="B69" s="32">
        <f>SUM([14]en!$F$398)</f>
        <v>0</v>
      </c>
      <c r="C69" s="57">
        <f t="shared" si="0"/>
        <v>0</v>
      </c>
      <c r="D69" s="32">
        <f>SUM([14]en!$J$398)</f>
        <v>0</v>
      </c>
      <c r="E69" s="62">
        <f t="shared" si="7"/>
        <v>0</v>
      </c>
      <c r="F69" s="7">
        <f t="shared" si="8"/>
        <v>0</v>
      </c>
      <c r="G69" s="62">
        <f t="shared" si="9"/>
        <v>0</v>
      </c>
      <c r="H69" s="32">
        <f>SUM([14]en!$N$398)</f>
        <v>0</v>
      </c>
      <c r="I69" s="8">
        <f t="shared" si="10"/>
        <v>0</v>
      </c>
      <c r="J69" s="32"/>
      <c r="K69" s="57">
        <f t="shared" ref="K69:K84" si="66">IF(OR(J69=0,J$85=0),0,J69/J$86)*100</f>
        <v>0</v>
      </c>
      <c r="L69" s="32"/>
      <c r="M69" s="62">
        <f t="shared" si="38"/>
        <v>0</v>
      </c>
      <c r="N69" s="7">
        <f t="shared" si="39"/>
        <v>0</v>
      </c>
      <c r="O69" s="62">
        <f t="shared" si="40"/>
        <v>0</v>
      </c>
      <c r="P69" s="32"/>
      <c r="Q69" s="8">
        <f t="shared" si="14"/>
        <v>0</v>
      </c>
      <c r="R69" s="32">
        <f>SUM([14]en!$F$928)</f>
        <v>0</v>
      </c>
      <c r="S69" s="57">
        <f t="shared" ref="S69:S84" si="67">IF(OR(R69=0,R$85=0),0,R69/R$86)*100</f>
        <v>0</v>
      </c>
      <c r="T69" s="32">
        <f>SUM([14]en!$J$928)</f>
        <v>0</v>
      </c>
      <c r="U69" s="62">
        <f t="shared" si="42"/>
        <v>0</v>
      </c>
      <c r="V69" s="7">
        <f t="shared" si="43"/>
        <v>0</v>
      </c>
      <c r="W69" s="62">
        <f t="shared" si="44"/>
        <v>0</v>
      </c>
      <c r="X69" s="32">
        <f>SUM([14]en!$N$928)</f>
        <v>0</v>
      </c>
      <c r="Y69" s="8">
        <f t="shared" si="18"/>
        <v>0</v>
      </c>
      <c r="Z69" s="32">
        <f>SUM([14]en!$D$397)</f>
        <v>0</v>
      </c>
      <c r="AA69" s="61">
        <f t="shared" si="59"/>
        <v>0</v>
      </c>
      <c r="AB69" s="62">
        <f t="shared" si="51"/>
        <v>0</v>
      </c>
      <c r="AC69" s="7">
        <f t="shared" si="60"/>
        <v>0</v>
      </c>
      <c r="AD69" s="62">
        <f t="shared" si="61"/>
        <v>0</v>
      </c>
      <c r="AE69" s="7">
        <f t="shared" si="62"/>
        <v>0</v>
      </c>
      <c r="AF69" s="62">
        <f t="shared" si="63"/>
        <v>0</v>
      </c>
      <c r="AG69" s="7">
        <f t="shared" si="64"/>
        <v>0</v>
      </c>
      <c r="AH69" s="8">
        <f t="shared" si="65"/>
        <v>0</v>
      </c>
    </row>
    <row r="70" spans="1:34" x14ac:dyDescent="0.2">
      <c r="A70" s="80" t="s">
        <v>85</v>
      </c>
      <c r="B70" s="32">
        <f>SUM([14]fo!$F$398)</f>
        <v>449584699</v>
      </c>
      <c r="C70" s="57">
        <f t="shared" ref="C70:C84" si="68">IF(OR(B70=0,B$85=0),0,B70/B$86)*100</f>
        <v>5.9612200111744569E-3</v>
      </c>
      <c r="D70" s="32">
        <f>SUM([14]fo!$J$398)</f>
        <v>0</v>
      </c>
      <c r="E70" s="62">
        <f t="shared" si="7"/>
        <v>0</v>
      </c>
      <c r="F70" s="7">
        <f t="shared" si="8"/>
        <v>246210000</v>
      </c>
      <c r="G70" s="62">
        <f t="shared" si="9"/>
        <v>54.763874426251327</v>
      </c>
      <c r="H70" s="32">
        <f>SUM([14]fo!$N$398)</f>
        <v>246210000</v>
      </c>
      <c r="I70" s="8">
        <f t="shared" ref="I70:I86" si="69">IF(OR(H70=0,B70=0),0,H70/B70)*100</f>
        <v>54.763874426251327</v>
      </c>
      <c r="J70" s="32"/>
      <c r="K70" s="57">
        <f t="shared" si="66"/>
        <v>0</v>
      </c>
      <c r="L70" s="32"/>
      <c r="M70" s="62">
        <f t="shared" si="38"/>
        <v>0</v>
      </c>
      <c r="N70" s="7">
        <f t="shared" si="39"/>
        <v>0</v>
      </c>
      <c r="O70" s="62">
        <f t="shared" si="40"/>
        <v>0</v>
      </c>
      <c r="P70" s="32"/>
      <c r="Q70" s="8">
        <f t="shared" ref="Q70:Q86" si="70">IF(OR(P70=0,J70=0),0,P70/J70)*100</f>
        <v>0</v>
      </c>
      <c r="R70" s="32">
        <f>SUM([14]fo!$F$928)</f>
        <v>0</v>
      </c>
      <c r="S70" s="57">
        <f t="shared" si="67"/>
        <v>0</v>
      </c>
      <c r="T70" s="32">
        <f>SUM([14]fo!$J$928)</f>
        <v>0</v>
      </c>
      <c r="U70" s="62">
        <f t="shared" si="42"/>
        <v>0</v>
      </c>
      <c r="V70" s="7">
        <f t="shared" si="43"/>
        <v>0</v>
      </c>
      <c r="W70" s="62">
        <f t="shared" si="44"/>
        <v>0</v>
      </c>
      <c r="X70" s="32">
        <f>SUM([14]fo!$N$928)</f>
        <v>0</v>
      </c>
      <c r="Y70" s="8">
        <f t="shared" ref="Y70:Y86" si="71">IF(OR(X70=0,R70=0),0,X70/R70)*100</f>
        <v>0</v>
      </c>
      <c r="Z70" s="32">
        <f>SUM([14]fo!$D$397)</f>
        <v>0</v>
      </c>
      <c r="AA70" s="61">
        <f t="shared" si="59"/>
        <v>449584699</v>
      </c>
      <c r="AB70" s="62">
        <f t="shared" si="51"/>
        <v>3.4139273417773826E-3</v>
      </c>
      <c r="AC70" s="7">
        <f t="shared" si="60"/>
        <v>0</v>
      </c>
      <c r="AD70" s="62">
        <f t="shared" si="61"/>
        <v>0</v>
      </c>
      <c r="AE70" s="7">
        <f t="shared" si="62"/>
        <v>246210000</v>
      </c>
      <c r="AF70" s="62">
        <f t="shared" si="63"/>
        <v>54.763874426251327</v>
      </c>
      <c r="AG70" s="7">
        <f t="shared" si="64"/>
        <v>246210000</v>
      </c>
      <c r="AH70" s="8">
        <f t="shared" si="65"/>
        <v>54.763874426251327</v>
      </c>
    </row>
    <row r="71" spans="1:34" x14ac:dyDescent="0.2">
      <c r="A71" s="80" t="s">
        <v>86</v>
      </c>
      <c r="B71" s="32">
        <f>SUM([14]me!$F$398)</f>
        <v>0</v>
      </c>
      <c r="C71" s="57">
        <f t="shared" si="68"/>
        <v>0</v>
      </c>
      <c r="D71" s="32">
        <f>SUM([14]me!$J$398)</f>
        <v>0</v>
      </c>
      <c r="E71" s="62">
        <f t="shared" si="7"/>
        <v>0</v>
      </c>
      <c r="F71" s="7">
        <f t="shared" si="8"/>
        <v>0</v>
      </c>
      <c r="G71" s="62">
        <f t="shared" si="9"/>
        <v>0</v>
      </c>
      <c r="H71" s="32">
        <f>SUM([14]me!$N$398)</f>
        <v>0</v>
      </c>
      <c r="I71" s="8">
        <f t="shared" si="69"/>
        <v>0</v>
      </c>
      <c r="J71" s="32"/>
      <c r="K71" s="57">
        <f t="shared" si="66"/>
        <v>0</v>
      </c>
      <c r="L71" s="32"/>
      <c r="M71" s="62">
        <f t="shared" si="38"/>
        <v>0</v>
      </c>
      <c r="N71" s="7">
        <f t="shared" si="39"/>
        <v>0</v>
      </c>
      <c r="O71" s="62">
        <f t="shared" si="40"/>
        <v>0</v>
      </c>
      <c r="P71" s="32"/>
      <c r="Q71" s="8">
        <f t="shared" si="70"/>
        <v>0</v>
      </c>
      <c r="R71" s="32">
        <f>SUM([14]me!$F$928)</f>
        <v>0</v>
      </c>
      <c r="S71" s="57">
        <f t="shared" si="67"/>
        <v>0</v>
      </c>
      <c r="T71" s="32">
        <f>SUM([14]me!$J$928)</f>
        <v>0</v>
      </c>
      <c r="U71" s="62">
        <f t="shared" si="42"/>
        <v>0</v>
      </c>
      <c r="V71" s="7">
        <f t="shared" si="43"/>
        <v>0</v>
      </c>
      <c r="W71" s="62">
        <f t="shared" si="44"/>
        <v>0</v>
      </c>
      <c r="X71" s="32">
        <f>SUM([14]me!$N$928)</f>
        <v>0</v>
      </c>
      <c r="Y71" s="8">
        <f t="shared" si="71"/>
        <v>0</v>
      </c>
      <c r="Z71" s="32">
        <f>SUM([14]me!$D$397)</f>
        <v>0</v>
      </c>
      <c r="AA71" s="61">
        <f t="shared" si="59"/>
        <v>0</v>
      </c>
      <c r="AB71" s="62">
        <f t="shared" si="51"/>
        <v>0</v>
      </c>
      <c r="AC71" s="7">
        <f t="shared" si="60"/>
        <v>0</v>
      </c>
      <c r="AD71" s="62">
        <f t="shared" si="61"/>
        <v>0</v>
      </c>
      <c r="AE71" s="7">
        <f t="shared" si="62"/>
        <v>0</v>
      </c>
      <c r="AF71" s="62">
        <f t="shared" si="63"/>
        <v>0</v>
      </c>
      <c r="AG71" s="7">
        <f t="shared" si="64"/>
        <v>0</v>
      </c>
      <c r="AH71" s="8">
        <f t="shared" si="65"/>
        <v>0</v>
      </c>
    </row>
    <row r="72" spans="1:34" x14ac:dyDescent="0.2">
      <c r="A72" s="80" t="s">
        <v>87</v>
      </c>
      <c r="B72" s="32">
        <f>SUM([14]tj!$F$398)</f>
        <v>0</v>
      </c>
      <c r="C72" s="57">
        <f t="shared" si="68"/>
        <v>0</v>
      </c>
      <c r="D72" s="32">
        <f>SUM([14]tj!$J$398)</f>
        <v>0</v>
      </c>
      <c r="E72" s="62">
        <f t="shared" ref="E72:E84" si="72">IF(OR(D72=0,B72=0),0,D72/B72)*100</f>
        <v>0</v>
      </c>
      <c r="F72" s="7">
        <f t="shared" ref="F72:F84" si="73">SUM(H72-D72)</f>
        <v>0</v>
      </c>
      <c r="G72" s="62">
        <f t="shared" ref="G72:G84" si="74">IF(OR(F72=0,B72=0),0,F72/B72)*100</f>
        <v>0</v>
      </c>
      <c r="H72" s="32">
        <f>SUM([14]tj!$N$398)</f>
        <v>0</v>
      </c>
      <c r="I72" s="8">
        <f t="shared" si="69"/>
        <v>0</v>
      </c>
      <c r="J72" s="32"/>
      <c r="K72" s="57">
        <f t="shared" si="66"/>
        <v>0</v>
      </c>
      <c r="L72" s="32"/>
      <c r="M72" s="62">
        <f t="shared" si="38"/>
        <v>0</v>
      </c>
      <c r="N72" s="7">
        <f t="shared" si="39"/>
        <v>0</v>
      </c>
      <c r="O72" s="62">
        <f t="shared" si="40"/>
        <v>0</v>
      </c>
      <c r="P72" s="32"/>
      <c r="Q72" s="8">
        <f t="shared" si="70"/>
        <v>0</v>
      </c>
      <c r="R72" s="32">
        <f>SUM([14]tj!$F$928)</f>
        <v>0</v>
      </c>
      <c r="S72" s="57">
        <f t="shared" si="67"/>
        <v>0</v>
      </c>
      <c r="T72" s="32">
        <f>SUM([14]tj!$J$928)</f>
        <v>0</v>
      </c>
      <c r="U72" s="62">
        <f t="shared" si="42"/>
        <v>0</v>
      </c>
      <c r="V72" s="7">
        <f t="shared" si="43"/>
        <v>0</v>
      </c>
      <c r="W72" s="62">
        <f t="shared" si="44"/>
        <v>0</v>
      </c>
      <c r="X72" s="32">
        <f>SUM([14]tj!$N$928)</f>
        <v>0</v>
      </c>
      <c r="Y72" s="8">
        <f t="shared" si="71"/>
        <v>0</v>
      </c>
      <c r="Z72" s="32">
        <f>SUM([14]tj!$D$397)</f>
        <v>0</v>
      </c>
      <c r="AA72" s="61">
        <f t="shared" si="59"/>
        <v>0</v>
      </c>
      <c r="AB72" s="62">
        <f t="shared" si="51"/>
        <v>0</v>
      </c>
      <c r="AC72" s="7">
        <f t="shared" si="60"/>
        <v>0</v>
      </c>
      <c r="AD72" s="62">
        <f t="shared" si="61"/>
        <v>0</v>
      </c>
      <c r="AE72" s="7">
        <f t="shared" si="62"/>
        <v>0</v>
      </c>
      <c r="AF72" s="62">
        <f t="shared" si="63"/>
        <v>0</v>
      </c>
      <c r="AG72" s="7">
        <f t="shared" si="64"/>
        <v>0</v>
      </c>
      <c r="AH72" s="8">
        <f t="shared" si="65"/>
        <v>0</v>
      </c>
    </row>
    <row r="73" spans="1:34" x14ac:dyDescent="0.2">
      <c r="A73" s="80" t="s">
        <v>88</v>
      </c>
      <c r="B73" s="32">
        <f>SUM([14]ce!$F$398)</f>
        <v>0</v>
      </c>
      <c r="C73" s="57">
        <f t="shared" si="68"/>
        <v>0</v>
      </c>
      <c r="D73" s="32">
        <f>SUM([14]ce!$J$398)</f>
        <v>0</v>
      </c>
      <c r="E73" s="62">
        <f t="shared" si="72"/>
        <v>0</v>
      </c>
      <c r="F73" s="7">
        <f t="shared" si="73"/>
        <v>0</v>
      </c>
      <c r="G73" s="62">
        <f t="shared" si="74"/>
        <v>0</v>
      </c>
      <c r="H73" s="32">
        <f>SUM([14]ce!$N$398)</f>
        <v>0</v>
      </c>
      <c r="I73" s="8">
        <f t="shared" si="69"/>
        <v>0</v>
      </c>
      <c r="J73" s="32"/>
      <c r="K73" s="57">
        <f t="shared" si="66"/>
        <v>0</v>
      </c>
      <c r="L73" s="32"/>
      <c r="M73" s="62">
        <f t="shared" si="38"/>
        <v>0</v>
      </c>
      <c r="N73" s="7">
        <f t="shared" si="39"/>
        <v>0</v>
      </c>
      <c r="O73" s="62">
        <f t="shared" si="40"/>
        <v>0</v>
      </c>
      <c r="P73" s="32"/>
      <c r="Q73" s="8">
        <f t="shared" si="70"/>
        <v>0</v>
      </c>
      <c r="R73" s="32">
        <f>SUM([14]ce!$F$928)</f>
        <v>0</v>
      </c>
      <c r="S73" s="57">
        <f t="shared" si="67"/>
        <v>0</v>
      </c>
      <c r="T73" s="32">
        <f>SUM([14]ce!$J$928)</f>
        <v>62313710</v>
      </c>
      <c r="U73" s="62">
        <f t="shared" si="42"/>
        <v>0</v>
      </c>
      <c r="V73" s="7">
        <f t="shared" si="43"/>
        <v>220215420</v>
      </c>
      <c r="W73" s="62">
        <f t="shared" si="44"/>
        <v>0</v>
      </c>
      <c r="X73" s="32">
        <f>SUM([14]ce!$N$928)</f>
        <v>282529130</v>
      </c>
      <c r="Y73" s="8">
        <f t="shared" si="71"/>
        <v>0</v>
      </c>
      <c r="Z73" s="32">
        <f>SUM([14]ce!$D$397)</f>
        <v>0</v>
      </c>
      <c r="AA73" s="61">
        <f t="shared" si="59"/>
        <v>0</v>
      </c>
      <c r="AB73" s="62">
        <f t="shared" si="51"/>
        <v>0</v>
      </c>
      <c r="AC73" s="7">
        <f t="shared" si="60"/>
        <v>62313710</v>
      </c>
      <c r="AD73" s="62">
        <f t="shared" si="61"/>
        <v>0</v>
      </c>
      <c r="AE73" s="7">
        <f t="shared" si="62"/>
        <v>220215420</v>
      </c>
      <c r="AF73" s="62">
        <f t="shared" si="63"/>
        <v>0</v>
      </c>
      <c r="AG73" s="7">
        <f t="shared" si="64"/>
        <v>282529130</v>
      </c>
      <c r="AH73" s="8">
        <f t="shared" si="65"/>
        <v>0</v>
      </c>
    </row>
    <row r="74" spans="1:34" x14ac:dyDescent="0.2">
      <c r="A74" s="80" t="s">
        <v>89</v>
      </c>
      <c r="B74" s="32">
        <f>SUM([14]bl!$F$398)</f>
        <v>0</v>
      </c>
      <c r="C74" s="57">
        <f t="shared" si="68"/>
        <v>0</v>
      </c>
      <c r="D74" s="32">
        <f>SUM([14]bl!$J$398)</f>
        <v>0</v>
      </c>
      <c r="E74" s="62">
        <f t="shared" si="72"/>
        <v>0</v>
      </c>
      <c r="F74" s="7">
        <f t="shared" si="73"/>
        <v>0</v>
      </c>
      <c r="G74" s="62">
        <f t="shared" si="74"/>
        <v>0</v>
      </c>
      <c r="H74" s="32">
        <f>SUM([14]bl!$N$398)</f>
        <v>0</v>
      </c>
      <c r="I74" s="8">
        <f t="shared" si="69"/>
        <v>0</v>
      </c>
      <c r="J74" s="32"/>
      <c r="K74" s="57">
        <f t="shared" si="66"/>
        <v>0</v>
      </c>
      <c r="L74" s="32"/>
      <c r="M74" s="62">
        <f t="shared" si="38"/>
        <v>0</v>
      </c>
      <c r="N74" s="7">
        <f t="shared" si="39"/>
        <v>0</v>
      </c>
      <c r="O74" s="62">
        <f t="shared" si="40"/>
        <v>0</v>
      </c>
      <c r="P74" s="32"/>
      <c r="Q74" s="8">
        <f t="shared" si="70"/>
        <v>0</v>
      </c>
      <c r="R74" s="32">
        <f>SUM([14]bl!$F$928)</f>
        <v>0</v>
      </c>
      <c r="S74" s="57">
        <f t="shared" si="67"/>
        <v>0</v>
      </c>
      <c r="T74" s="32">
        <f>SUM([14]bl!$J$928)</f>
        <v>0</v>
      </c>
      <c r="U74" s="62">
        <f t="shared" si="42"/>
        <v>0</v>
      </c>
      <c r="V74" s="7">
        <f t="shared" si="43"/>
        <v>0</v>
      </c>
      <c r="W74" s="62">
        <f t="shared" si="44"/>
        <v>0</v>
      </c>
      <c r="X74" s="32">
        <f>SUM([14]bl!$N$928)</f>
        <v>0</v>
      </c>
      <c r="Y74" s="8">
        <f t="shared" si="71"/>
        <v>0</v>
      </c>
      <c r="Z74" s="32">
        <f>SUM([14]bl!$D$397)</f>
        <v>0</v>
      </c>
      <c r="AA74" s="61">
        <f t="shared" si="59"/>
        <v>0</v>
      </c>
      <c r="AB74" s="62">
        <f t="shared" si="51"/>
        <v>0</v>
      </c>
      <c r="AC74" s="7">
        <f t="shared" si="60"/>
        <v>0</v>
      </c>
      <c r="AD74" s="62">
        <f t="shared" si="61"/>
        <v>0</v>
      </c>
      <c r="AE74" s="7">
        <f t="shared" si="62"/>
        <v>0</v>
      </c>
      <c r="AF74" s="62">
        <f t="shared" si="63"/>
        <v>0</v>
      </c>
      <c r="AG74" s="7">
        <f t="shared" si="64"/>
        <v>0</v>
      </c>
      <c r="AH74" s="8">
        <f t="shared" si="65"/>
        <v>0</v>
      </c>
    </row>
    <row r="75" spans="1:34" x14ac:dyDescent="0.2">
      <c r="A75" s="80" t="s">
        <v>90</v>
      </c>
      <c r="B75" s="32">
        <f>SUM([14]ch!$F$398)</f>
        <v>0</v>
      </c>
      <c r="C75" s="57">
        <f t="shared" si="68"/>
        <v>0</v>
      </c>
      <c r="D75" s="32">
        <f>SUM([14]ch!$J$398)</f>
        <v>0</v>
      </c>
      <c r="E75" s="62">
        <f t="shared" si="72"/>
        <v>0</v>
      </c>
      <c r="F75" s="7">
        <f t="shared" si="73"/>
        <v>0</v>
      </c>
      <c r="G75" s="62">
        <f t="shared" si="74"/>
        <v>0</v>
      </c>
      <c r="H75" s="32">
        <f>SUM([14]ch!$N$398)</f>
        <v>0</v>
      </c>
      <c r="I75" s="8">
        <f t="shared" si="69"/>
        <v>0</v>
      </c>
      <c r="J75" s="32"/>
      <c r="K75" s="57">
        <f t="shared" si="66"/>
        <v>0</v>
      </c>
      <c r="L75" s="32"/>
      <c r="M75" s="62">
        <f t="shared" si="38"/>
        <v>0</v>
      </c>
      <c r="N75" s="7">
        <f t="shared" si="39"/>
        <v>0</v>
      </c>
      <c r="O75" s="62">
        <f t="shared" si="40"/>
        <v>0</v>
      </c>
      <c r="P75" s="32"/>
      <c r="Q75" s="8">
        <f t="shared" si="70"/>
        <v>0</v>
      </c>
      <c r="R75" s="32">
        <f>SUM([14]ch!$F$928)</f>
        <v>0</v>
      </c>
      <c r="S75" s="57">
        <f t="shared" si="67"/>
        <v>0</v>
      </c>
      <c r="T75" s="32">
        <f>SUM([14]ch!$J$928)</f>
        <v>0</v>
      </c>
      <c r="U75" s="62">
        <f t="shared" si="42"/>
        <v>0</v>
      </c>
      <c r="V75" s="7">
        <f t="shared" si="43"/>
        <v>0</v>
      </c>
      <c r="W75" s="62">
        <f t="shared" si="44"/>
        <v>0</v>
      </c>
      <c r="X75" s="32">
        <f>SUM([14]ch!$N$928)</f>
        <v>0</v>
      </c>
      <c r="Y75" s="8">
        <f t="shared" si="71"/>
        <v>0</v>
      </c>
      <c r="Z75" s="32">
        <f>SUM([14]ch!$D$397)</f>
        <v>0</v>
      </c>
      <c r="AA75" s="61">
        <f t="shared" si="59"/>
        <v>0</v>
      </c>
      <c r="AB75" s="62">
        <f t="shared" si="51"/>
        <v>0</v>
      </c>
      <c r="AC75" s="7">
        <f t="shared" si="60"/>
        <v>0</v>
      </c>
      <c r="AD75" s="62">
        <f t="shared" si="61"/>
        <v>0</v>
      </c>
      <c r="AE75" s="7">
        <f t="shared" si="62"/>
        <v>0</v>
      </c>
      <c r="AF75" s="62">
        <f t="shared" si="63"/>
        <v>0</v>
      </c>
      <c r="AG75" s="7">
        <f t="shared" si="64"/>
        <v>0</v>
      </c>
      <c r="AH75" s="8">
        <f t="shared" si="65"/>
        <v>0</v>
      </c>
    </row>
    <row r="76" spans="1:34" x14ac:dyDescent="0.2">
      <c r="A76" s="80" t="s">
        <v>91</v>
      </c>
      <c r="B76" s="32">
        <f>SUM([14]sb!$F$398)</f>
        <v>0</v>
      </c>
      <c r="C76" s="57">
        <f t="shared" si="68"/>
        <v>0</v>
      </c>
      <c r="D76" s="32">
        <f>SUM([14]sb!$J$398)</f>
        <v>0</v>
      </c>
      <c r="E76" s="62">
        <f t="shared" si="72"/>
        <v>0</v>
      </c>
      <c r="F76" s="7">
        <f t="shared" si="73"/>
        <v>0</v>
      </c>
      <c r="G76" s="62">
        <f t="shared" si="74"/>
        <v>0</v>
      </c>
      <c r="H76" s="32">
        <f>SUM([14]sb!$N$398)</f>
        <v>0</v>
      </c>
      <c r="I76" s="8">
        <f t="shared" si="69"/>
        <v>0</v>
      </c>
      <c r="J76" s="32"/>
      <c r="K76" s="57">
        <f t="shared" si="66"/>
        <v>0</v>
      </c>
      <c r="L76" s="32"/>
      <c r="M76" s="62">
        <f t="shared" si="38"/>
        <v>0</v>
      </c>
      <c r="N76" s="7">
        <f t="shared" si="39"/>
        <v>0</v>
      </c>
      <c r="O76" s="62">
        <f t="shared" si="40"/>
        <v>0</v>
      </c>
      <c r="P76" s="32"/>
      <c r="Q76" s="8">
        <f t="shared" si="70"/>
        <v>0</v>
      </c>
      <c r="R76" s="32">
        <f>SUM([14]sb!$F$928)</f>
        <v>0</v>
      </c>
      <c r="S76" s="57">
        <f t="shared" si="67"/>
        <v>0</v>
      </c>
      <c r="T76" s="32">
        <f>SUM([14]sb!$J$928)</f>
        <v>0</v>
      </c>
      <c r="U76" s="62">
        <f t="shared" si="42"/>
        <v>0</v>
      </c>
      <c r="V76" s="7">
        <f t="shared" si="43"/>
        <v>0</v>
      </c>
      <c r="W76" s="62">
        <f t="shared" si="44"/>
        <v>0</v>
      </c>
      <c r="X76" s="32">
        <f>SUM([14]sb!$N$928)</f>
        <v>0</v>
      </c>
      <c r="Y76" s="8">
        <f t="shared" si="71"/>
        <v>0</v>
      </c>
      <c r="Z76" s="32">
        <f>SUM([14]sb!$D$397)</f>
        <v>0</v>
      </c>
      <c r="AA76" s="61">
        <f t="shared" si="59"/>
        <v>0</v>
      </c>
      <c r="AB76" s="62">
        <f t="shared" si="51"/>
        <v>0</v>
      </c>
      <c r="AC76" s="7">
        <f t="shared" si="60"/>
        <v>0</v>
      </c>
      <c r="AD76" s="62">
        <f t="shared" si="61"/>
        <v>0</v>
      </c>
      <c r="AE76" s="7">
        <f t="shared" si="62"/>
        <v>0</v>
      </c>
      <c r="AF76" s="62">
        <f t="shared" si="63"/>
        <v>0</v>
      </c>
      <c r="AG76" s="7">
        <f t="shared" si="64"/>
        <v>0</v>
      </c>
      <c r="AH76" s="8">
        <f t="shared" si="65"/>
        <v>0</v>
      </c>
    </row>
    <row r="77" spans="1:34" x14ac:dyDescent="0.2">
      <c r="A77" s="80" t="s">
        <v>92</v>
      </c>
      <c r="B77" s="32">
        <f>SUM([14]uq!$F$398)</f>
        <v>0</v>
      </c>
      <c r="C77" s="57">
        <f t="shared" si="68"/>
        <v>0</v>
      </c>
      <c r="D77" s="32">
        <f>SUM([14]uq!$J$398)</f>
        <v>0</v>
      </c>
      <c r="E77" s="62">
        <f t="shared" si="72"/>
        <v>0</v>
      </c>
      <c r="F77" s="7">
        <f t="shared" si="73"/>
        <v>0</v>
      </c>
      <c r="G77" s="62">
        <f t="shared" si="74"/>
        <v>0</v>
      </c>
      <c r="H77" s="32">
        <f>SUM([14]uq!$N$398)</f>
        <v>0</v>
      </c>
      <c r="I77" s="8">
        <f t="shared" si="69"/>
        <v>0</v>
      </c>
      <c r="J77" s="32"/>
      <c r="K77" s="57">
        <f t="shared" si="66"/>
        <v>0</v>
      </c>
      <c r="L77" s="32"/>
      <c r="M77" s="62">
        <f t="shared" si="38"/>
        <v>0</v>
      </c>
      <c r="N77" s="7">
        <f t="shared" si="39"/>
        <v>0</v>
      </c>
      <c r="O77" s="62">
        <f t="shared" si="40"/>
        <v>0</v>
      </c>
      <c r="P77" s="32"/>
      <c r="Q77" s="8">
        <f t="shared" si="70"/>
        <v>0</v>
      </c>
      <c r="R77" s="32">
        <f>SUM([14]uq!$F$928)</f>
        <v>0</v>
      </c>
      <c r="S77" s="57">
        <f t="shared" si="67"/>
        <v>0</v>
      </c>
      <c r="T77" s="32">
        <f>SUM([14]uq!$J$928)</f>
        <v>0</v>
      </c>
      <c r="U77" s="62">
        <f t="shared" si="42"/>
        <v>0</v>
      </c>
      <c r="V77" s="7">
        <f t="shared" si="43"/>
        <v>0</v>
      </c>
      <c r="W77" s="62">
        <f t="shared" si="44"/>
        <v>0</v>
      </c>
      <c r="X77" s="32">
        <f>SUM([14]uq!$N$928)</f>
        <v>0</v>
      </c>
      <c r="Y77" s="8">
        <f t="shared" si="71"/>
        <v>0</v>
      </c>
      <c r="Z77" s="32">
        <f>SUM([14]uq!$D$397)</f>
        <v>0</v>
      </c>
      <c r="AA77" s="61">
        <f t="shared" si="59"/>
        <v>0</v>
      </c>
      <c r="AB77" s="62">
        <f t="shared" si="51"/>
        <v>0</v>
      </c>
      <c r="AC77" s="7">
        <f t="shared" si="60"/>
        <v>0</v>
      </c>
      <c r="AD77" s="62">
        <f t="shared" si="61"/>
        <v>0</v>
      </c>
      <c r="AE77" s="7">
        <f t="shared" si="62"/>
        <v>0</v>
      </c>
      <c r="AF77" s="62">
        <f t="shared" si="63"/>
        <v>0</v>
      </c>
      <c r="AG77" s="7">
        <f t="shared" si="64"/>
        <v>0</v>
      </c>
      <c r="AH77" s="8">
        <f t="shared" si="65"/>
        <v>0</v>
      </c>
    </row>
    <row r="78" spans="1:34" x14ac:dyDescent="0.2">
      <c r="A78" s="80" t="s">
        <v>93</v>
      </c>
      <c r="B78" s="32">
        <f>SUM([14]us!$F$398)</f>
        <v>13295456213</v>
      </c>
      <c r="C78" s="57">
        <f t="shared" si="68"/>
        <v>0.17628967313816293</v>
      </c>
      <c r="D78" s="32">
        <f>SUM([14]us!$J$398)</f>
        <v>0</v>
      </c>
      <c r="E78" s="62">
        <f t="shared" si="72"/>
        <v>0</v>
      </c>
      <c r="F78" s="7">
        <f t="shared" si="73"/>
        <v>0</v>
      </c>
      <c r="G78" s="62">
        <f t="shared" si="74"/>
        <v>0</v>
      </c>
      <c r="H78" s="32">
        <f>SUM([14]us!$N$398)</f>
        <v>0</v>
      </c>
      <c r="I78" s="8">
        <f t="shared" si="69"/>
        <v>0</v>
      </c>
      <c r="J78" s="32"/>
      <c r="K78" s="57">
        <f t="shared" si="66"/>
        <v>0</v>
      </c>
      <c r="L78" s="32"/>
      <c r="M78" s="62">
        <f t="shared" si="38"/>
        <v>0</v>
      </c>
      <c r="N78" s="7">
        <f t="shared" si="39"/>
        <v>0</v>
      </c>
      <c r="O78" s="62">
        <f t="shared" si="40"/>
        <v>0</v>
      </c>
      <c r="P78" s="32"/>
      <c r="Q78" s="8">
        <f t="shared" si="70"/>
        <v>0</v>
      </c>
      <c r="R78" s="32">
        <f>SUM([14]us!$F$928)</f>
        <v>0</v>
      </c>
      <c r="S78" s="57">
        <f t="shared" si="67"/>
        <v>0</v>
      </c>
      <c r="T78" s="32">
        <f>SUM([14]us!$J$928)</f>
        <v>0</v>
      </c>
      <c r="U78" s="62">
        <f t="shared" si="42"/>
        <v>0</v>
      </c>
      <c r="V78" s="7">
        <f t="shared" si="43"/>
        <v>0</v>
      </c>
      <c r="W78" s="62">
        <f t="shared" si="44"/>
        <v>0</v>
      </c>
      <c r="X78" s="32">
        <f>SUM([14]us!$N$928)</f>
        <v>0</v>
      </c>
      <c r="Y78" s="8">
        <f t="shared" si="71"/>
        <v>0</v>
      </c>
      <c r="Z78" s="32">
        <f>SUM([14]us!$D$397)</f>
        <v>13922000000</v>
      </c>
      <c r="AA78" s="61">
        <f t="shared" si="59"/>
        <v>13295456213</v>
      </c>
      <c r="AB78" s="62">
        <f t="shared" si="51"/>
        <v>0.1009592221174873</v>
      </c>
      <c r="AC78" s="7">
        <f t="shared" si="60"/>
        <v>0</v>
      </c>
      <c r="AD78" s="62">
        <f t="shared" si="61"/>
        <v>0</v>
      </c>
      <c r="AE78" s="7">
        <f t="shared" si="62"/>
        <v>0</v>
      </c>
      <c r="AF78" s="62">
        <f t="shared" si="63"/>
        <v>0</v>
      </c>
      <c r="AG78" s="7">
        <f t="shared" si="64"/>
        <v>0</v>
      </c>
      <c r="AH78" s="8">
        <f t="shared" si="65"/>
        <v>0</v>
      </c>
    </row>
    <row r="79" spans="1:34" x14ac:dyDescent="0.2">
      <c r="A79" s="80" t="s">
        <v>94</v>
      </c>
      <c r="B79" s="32">
        <f>SUM([14]su!$F$398)</f>
        <v>0</v>
      </c>
      <c r="C79" s="57">
        <f t="shared" si="68"/>
        <v>0</v>
      </c>
      <c r="D79" s="32">
        <f>SUM([14]su!$J$398)</f>
        <v>0</v>
      </c>
      <c r="E79" s="62">
        <f t="shared" si="72"/>
        <v>0</v>
      </c>
      <c r="F79" s="7">
        <f t="shared" si="73"/>
        <v>0</v>
      </c>
      <c r="G79" s="62">
        <f t="shared" si="74"/>
        <v>0</v>
      </c>
      <c r="H79" s="32">
        <f>SUM([14]su!$N$398)</f>
        <v>0</v>
      </c>
      <c r="I79" s="8">
        <f t="shared" si="69"/>
        <v>0</v>
      </c>
      <c r="J79" s="32"/>
      <c r="K79" s="57">
        <f t="shared" si="66"/>
        <v>0</v>
      </c>
      <c r="L79" s="32"/>
      <c r="M79" s="62">
        <f t="shared" si="38"/>
        <v>0</v>
      </c>
      <c r="N79" s="7">
        <f t="shared" si="39"/>
        <v>0</v>
      </c>
      <c r="O79" s="62">
        <f t="shared" si="40"/>
        <v>0</v>
      </c>
      <c r="P79" s="32"/>
      <c r="Q79" s="8">
        <f t="shared" si="70"/>
        <v>0</v>
      </c>
      <c r="R79" s="32">
        <f>SUM([14]su!$F$928)</f>
        <v>0</v>
      </c>
      <c r="S79" s="57">
        <f t="shared" si="67"/>
        <v>0</v>
      </c>
      <c r="T79" s="32">
        <f>SUM([14]su!$J$928)</f>
        <v>0</v>
      </c>
      <c r="U79" s="62">
        <f t="shared" si="42"/>
        <v>0</v>
      </c>
      <c r="V79" s="7">
        <f t="shared" si="43"/>
        <v>0</v>
      </c>
      <c r="W79" s="62">
        <f t="shared" si="44"/>
        <v>0</v>
      </c>
      <c r="X79" s="32">
        <f>SUM([14]su!$N$928)</f>
        <v>0</v>
      </c>
      <c r="Y79" s="8">
        <f t="shared" si="71"/>
        <v>0</v>
      </c>
      <c r="Z79" s="32">
        <f>SUM([14]su!$D$397)</f>
        <v>0</v>
      </c>
      <c r="AA79" s="61">
        <f t="shared" si="59"/>
        <v>0</v>
      </c>
      <c r="AB79" s="62">
        <f t="shared" si="51"/>
        <v>0</v>
      </c>
      <c r="AC79" s="7">
        <f t="shared" si="60"/>
        <v>0</v>
      </c>
      <c r="AD79" s="62">
        <f t="shared" si="61"/>
        <v>0</v>
      </c>
      <c r="AE79" s="7">
        <f t="shared" si="62"/>
        <v>0</v>
      </c>
      <c r="AF79" s="62">
        <f t="shared" si="63"/>
        <v>0</v>
      </c>
      <c r="AG79" s="7">
        <f t="shared" si="64"/>
        <v>0</v>
      </c>
      <c r="AH79" s="8">
        <f t="shared" si="65"/>
        <v>0</v>
      </c>
    </row>
    <row r="80" spans="1:34" x14ac:dyDescent="0.2">
      <c r="A80" s="80" t="s">
        <v>95</v>
      </c>
      <c r="B80" s="32">
        <f>SUM([14]nz!$F$398)</f>
        <v>0</v>
      </c>
      <c r="C80" s="57">
        <f t="shared" si="68"/>
        <v>0</v>
      </c>
      <c r="D80" s="32">
        <f>SUM([14]nz!$J$398)</f>
        <v>0</v>
      </c>
      <c r="E80" s="62">
        <f t="shared" si="72"/>
        <v>0</v>
      </c>
      <c r="F80" s="7">
        <f t="shared" si="73"/>
        <v>0</v>
      </c>
      <c r="G80" s="62">
        <f t="shared" si="74"/>
        <v>0</v>
      </c>
      <c r="H80" s="32">
        <f>SUM([14]nz!$N$398)</f>
        <v>0</v>
      </c>
      <c r="I80" s="8">
        <f t="shared" si="69"/>
        <v>0</v>
      </c>
      <c r="J80" s="32"/>
      <c r="K80" s="57">
        <f t="shared" si="66"/>
        <v>0</v>
      </c>
      <c r="L80" s="32"/>
      <c r="M80" s="62">
        <f t="shared" si="38"/>
        <v>0</v>
      </c>
      <c r="N80" s="7">
        <f t="shared" si="39"/>
        <v>0</v>
      </c>
      <c r="O80" s="62">
        <f t="shared" si="40"/>
        <v>0</v>
      </c>
      <c r="P80" s="32"/>
      <c r="Q80" s="8">
        <f t="shared" si="70"/>
        <v>0</v>
      </c>
      <c r="R80" s="32">
        <f>SUM([14]nz!$F$928)</f>
        <v>0</v>
      </c>
      <c r="S80" s="57">
        <f t="shared" si="67"/>
        <v>0</v>
      </c>
      <c r="T80" s="32">
        <f>SUM([14]nz!$J$928)</f>
        <v>0</v>
      </c>
      <c r="U80" s="62">
        <f t="shared" si="42"/>
        <v>0</v>
      </c>
      <c r="V80" s="7">
        <f t="shared" si="43"/>
        <v>0</v>
      </c>
      <c r="W80" s="62">
        <f t="shared" si="44"/>
        <v>0</v>
      </c>
      <c r="X80" s="32">
        <f>SUM([14]nz!$N$928)</f>
        <v>0</v>
      </c>
      <c r="Y80" s="8">
        <f t="shared" si="71"/>
        <v>0</v>
      </c>
      <c r="Z80" s="32">
        <f>SUM([14]nz!$D$397)</f>
        <v>0</v>
      </c>
      <c r="AA80" s="61">
        <f t="shared" si="59"/>
        <v>0</v>
      </c>
      <c r="AB80" s="62">
        <f t="shared" si="51"/>
        <v>0</v>
      </c>
      <c r="AC80" s="7">
        <f t="shared" si="60"/>
        <v>0</v>
      </c>
      <c r="AD80" s="62">
        <f t="shared" si="61"/>
        <v>0</v>
      </c>
      <c r="AE80" s="7">
        <f t="shared" si="62"/>
        <v>0</v>
      </c>
      <c r="AF80" s="62">
        <f t="shared" si="63"/>
        <v>0</v>
      </c>
      <c r="AG80" s="7">
        <f t="shared" si="64"/>
        <v>0</v>
      </c>
      <c r="AH80" s="8">
        <f t="shared" si="65"/>
        <v>0</v>
      </c>
    </row>
    <row r="81" spans="1:34" x14ac:dyDescent="0.2">
      <c r="A81" s="80" t="s">
        <v>96</v>
      </c>
      <c r="B81" s="32">
        <f>SUM([14]pb!$F$398)</f>
        <v>3901000000</v>
      </c>
      <c r="C81" s="57">
        <f t="shared" si="68"/>
        <v>5.1724890360629376E-2</v>
      </c>
      <c r="D81" s="32">
        <f>SUM([14]pb!$J$398)</f>
        <v>241727500</v>
      </c>
      <c r="E81" s="62">
        <f t="shared" si="72"/>
        <v>6.1965521661112533</v>
      </c>
      <c r="F81" s="7">
        <f t="shared" si="73"/>
        <v>-308500</v>
      </c>
      <c r="G81" s="62">
        <f t="shared" si="74"/>
        <v>-7.9082286593181242E-3</v>
      </c>
      <c r="H81" s="32">
        <f>SUM([14]pb!$N$398)</f>
        <v>241419000</v>
      </c>
      <c r="I81" s="8">
        <f t="shared" si="69"/>
        <v>6.1886439374519355</v>
      </c>
      <c r="J81" s="32"/>
      <c r="K81" s="57">
        <f t="shared" si="66"/>
        <v>0</v>
      </c>
      <c r="L81" s="32"/>
      <c r="M81" s="62">
        <f t="shared" si="38"/>
        <v>0</v>
      </c>
      <c r="N81" s="7">
        <f t="shared" si="39"/>
        <v>0</v>
      </c>
      <c r="O81" s="62">
        <f t="shared" si="40"/>
        <v>0</v>
      </c>
      <c r="P81" s="32"/>
      <c r="Q81" s="8">
        <f t="shared" si="70"/>
        <v>0</v>
      </c>
      <c r="R81" s="32">
        <f>SUM([14]pb!$F$928)</f>
        <v>800000000</v>
      </c>
      <c r="S81" s="57">
        <f t="shared" si="67"/>
        <v>9.0985198071923443E-2</v>
      </c>
      <c r="T81" s="32">
        <f>SUM([14]pb!$J$928)</f>
        <v>0</v>
      </c>
      <c r="U81" s="62">
        <f t="shared" si="42"/>
        <v>0</v>
      </c>
      <c r="V81" s="7">
        <f t="shared" si="43"/>
        <v>98732391</v>
      </c>
      <c r="W81" s="62">
        <f t="shared" si="44"/>
        <v>12.341548874999999</v>
      </c>
      <c r="X81" s="32">
        <f>SUM([14]pb!$N$928)</f>
        <v>98732391</v>
      </c>
      <c r="Y81" s="8">
        <f t="shared" si="71"/>
        <v>12.341548874999999</v>
      </c>
      <c r="Z81" s="32">
        <f>SUM([14]pb!$D$397)</f>
        <v>4701000000</v>
      </c>
      <c r="AA81" s="61">
        <f t="shared" si="59"/>
        <v>4701000000</v>
      </c>
      <c r="AB81" s="62">
        <f t="shared" si="51"/>
        <v>3.5697105505130805E-2</v>
      </c>
      <c r="AC81" s="7">
        <f t="shared" si="60"/>
        <v>241727500</v>
      </c>
      <c r="AD81" s="62">
        <f t="shared" si="61"/>
        <v>5.1420442459051268</v>
      </c>
      <c r="AE81" s="7">
        <f t="shared" si="62"/>
        <v>98423891</v>
      </c>
      <c r="AF81" s="62">
        <f t="shared" si="63"/>
        <v>2.0936798766219953</v>
      </c>
      <c r="AG81" s="7">
        <f t="shared" si="64"/>
        <v>340151391</v>
      </c>
      <c r="AH81" s="8">
        <f t="shared" si="65"/>
        <v>7.235724122527122</v>
      </c>
    </row>
    <row r="82" spans="1:34" x14ac:dyDescent="0.2">
      <c r="A82" s="80" t="s">
        <v>97</v>
      </c>
      <c r="B82" s="32">
        <f>SUM([14]cr!$F$398)</f>
        <v>301183068</v>
      </c>
      <c r="C82" s="57">
        <f t="shared" si="68"/>
        <v>3.9935045298072243E-3</v>
      </c>
      <c r="D82" s="32">
        <f>SUM([14]cr!$J$398)</f>
        <v>0</v>
      </c>
      <c r="E82" s="62">
        <f t="shared" si="72"/>
        <v>0</v>
      </c>
      <c r="F82" s="7">
        <f t="shared" si="73"/>
        <v>0</v>
      </c>
      <c r="G82" s="62">
        <f t="shared" si="74"/>
        <v>0</v>
      </c>
      <c r="H82" s="32">
        <f>SUM([14]cr!$N$398)</f>
        <v>0</v>
      </c>
      <c r="I82" s="8">
        <f t="shared" si="69"/>
        <v>0</v>
      </c>
      <c r="J82" s="32"/>
      <c r="K82" s="57">
        <f t="shared" si="66"/>
        <v>0</v>
      </c>
      <c r="L82" s="32"/>
      <c r="M82" s="62">
        <f t="shared" si="38"/>
        <v>0</v>
      </c>
      <c r="N82" s="7">
        <f t="shared" si="39"/>
        <v>0</v>
      </c>
      <c r="O82" s="62">
        <f t="shared" si="40"/>
        <v>0</v>
      </c>
      <c r="P82" s="32"/>
      <c r="Q82" s="8">
        <f t="shared" si="70"/>
        <v>0</v>
      </c>
      <c r="R82" s="32">
        <f>SUM([14]cr!$F$928)</f>
        <v>0</v>
      </c>
      <c r="S82" s="57">
        <f t="shared" si="67"/>
        <v>0</v>
      </c>
      <c r="T82" s="32">
        <f>SUM([14]cr!$J$928)</f>
        <v>0</v>
      </c>
      <c r="U82" s="62">
        <f t="shared" si="42"/>
        <v>0</v>
      </c>
      <c r="V82" s="7">
        <f t="shared" si="43"/>
        <v>0</v>
      </c>
      <c r="W82" s="62">
        <f t="shared" si="44"/>
        <v>0</v>
      </c>
      <c r="X82" s="32">
        <f>SUM([14]cr!$N$928)</f>
        <v>0</v>
      </c>
      <c r="Y82" s="8">
        <f t="shared" si="71"/>
        <v>0</v>
      </c>
      <c r="Z82" s="32">
        <f>SUM([14]cr!$D$397)</f>
        <v>233000000</v>
      </c>
      <c r="AA82" s="61">
        <f t="shared" si="59"/>
        <v>301183068</v>
      </c>
      <c r="AB82" s="62">
        <f t="shared" si="51"/>
        <v>2.2870375993948068E-3</v>
      </c>
      <c r="AC82" s="7">
        <f t="shared" si="60"/>
        <v>0</v>
      </c>
      <c r="AD82" s="62">
        <f t="shared" si="61"/>
        <v>0</v>
      </c>
      <c r="AE82" s="7">
        <f t="shared" si="62"/>
        <v>0</v>
      </c>
      <c r="AF82" s="62">
        <f t="shared" si="63"/>
        <v>0</v>
      </c>
      <c r="AG82" s="7">
        <f t="shared" si="64"/>
        <v>0</v>
      </c>
      <c r="AH82" s="8">
        <f t="shared" si="65"/>
        <v>0</v>
      </c>
    </row>
    <row r="83" spans="1:34" x14ac:dyDescent="0.2">
      <c r="A83" s="80" t="s">
        <v>98</v>
      </c>
      <c r="B83" s="32">
        <f>SUM([14]rf!$F$398)</f>
        <v>10315000000</v>
      </c>
      <c r="C83" s="57">
        <f t="shared" si="68"/>
        <v>0.13677063421427632</v>
      </c>
      <c r="D83" s="32">
        <f>SUM([14]rf!$J$398)</f>
        <v>0</v>
      </c>
      <c r="E83" s="62">
        <f t="shared" si="72"/>
        <v>0</v>
      </c>
      <c r="F83" s="7">
        <f t="shared" si="73"/>
        <v>0</v>
      </c>
      <c r="G83" s="62">
        <f t="shared" si="74"/>
        <v>0</v>
      </c>
      <c r="H83" s="32">
        <f>SUM([14]rf!$N$398)</f>
        <v>0</v>
      </c>
      <c r="I83" s="8">
        <f t="shared" si="69"/>
        <v>0</v>
      </c>
      <c r="J83" s="32"/>
      <c r="K83" s="57">
        <f t="shared" si="66"/>
        <v>0</v>
      </c>
      <c r="L83" s="32"/>
      <c r="M83" s="62">
        <f t="shared" si="38"/>
        <v>0</v>
      </c>
      <c r="N83" s="7">
        <f t="shared" si="39"/>
        <v>0</v>
      </c>
      <c r="O83" s="62">
        <f t="shared" si="40"/>
        <v>0</v>
      </c>
      <c r="P83" s="32"/>
      <c r="Q83" s="8">
        <f t="shared" si="70"/>
        <v>0</v>
      </c>
      <c r="R83" s="32">
        <f>SUM([14]rf!$F$928)</f>
        <v>0</v>
      </c>
      <c r="S83" s="57">
        <f t="shared" si="67"/>
        <v>0</v>
      </c>
      <c r="T83" s="32">
        <f>SUM([14]rf!$J$928)</f>
        <v>0</v>
      </c>
      <c r="U83" s="62">
        <f t="shared" si="42"/>
        <v>0</v>
      </c>
      <c r="V83" s="7">
        <f t="shared" si="43"/>
        <v>0</v>
      </c>
      <c r="W83" s="62">
        <f t="shared" si="44"/>
        <v>0</v>
      </c>
      <c r="X83" s="32">
        <f>SUM([14]rf!$N$928)</f>
        <v>0</v>
      </c>
      <c r="Y83" s="8">
        <f t="shared" si="71"/>
        <v>0</v>
      </c>
      <c r="Z83" s="32">
        <f>SUM([14]rf!$D$397)</f>
        <v>10315000000</v>
      </c>
      <c r="AA83" s="61">
        <f t="shared" si="59"/>
        <v>10315000000</v>
      </c>
      <c r="AB83" s="62">
        <f t="shared" si="51"/>
        <v>7.8327088552525903E-2</v>
      </c>
      <c r="AC83" s="7">
        <f t="shared" si="60"/>
        <v>0</v>
      </c>
      <c r="AD83" s="62">
        <f t="shared" si="61"/>
        <v>0</v>
      </c>
      <c r="AE83" s="7">
        <f t="shared" si="62"/>
        <v>0</v>
      </c>
      <c r="AF83" s="62">
        <f t="shared" si="63"/>
        <v>0</v>
      </c>
      <c r="AG83" s="7">
        <f t="shared" si="64"/>
        <v>0</v>
      </c>
      <c r="AH83" s="8">
        <f t="shared" si="65"/>
        <v>0</v>
      </c>
    </row>
    <row r="84" spans="1:34" ht="15.75" thickBot="1" x14ac:dyDescent="0.25">
      <c r="A84" s="273" t="s">
        <v>99</v>
      </c>
      <c r="B84" s="32">
        <f>SUM([14]vis!$F$398)</f>
        <v>0</v>
      </c>
      <c r="C84" s="269">
        <f t="shared" si="68"/>
        <v>0</v>
      </c>
      <c r="D84" s="32">
        <f>SUM([14]vis!$J$398)</f>
        <v>0</v>
      </c>
      <c r="E84" s="269">
        <f t="shared" si="72"/>
        <v>0</v>
      </c>
      <c r="F84" s="270">
        <f t="shared" si="73"/>
        <v>0</v>
      </c>
      <c r="G84" s="269">
        <f t="shared" si="74"/>
        <v>0</v>
      </c>
      <c r="H84" s="32">
        <f>SUM([14]vis!$N$398)</f>
        <v>0</v>
      </c>
      <c r="I84" s="271">
        <f t="shared" si="69"/>
        <v>0</v>
      </c>
      <c r="J84" s="32"/>
      <c r="K84" s="269">
        <f t="shared" si="66"/>
        <v>0</v>
      </c>
      <c r="L84" s="32"/>
      <c r="M84" s="269">
        <f t="shared" si="38"/>
        <v>0</v>
      </c>
      <c r="N84" s="270">
        <f t="shared" si="39"/>
        <v>0</v>
      </c>
      <c r="O84" s="269">
        <f t="shared" si="40"/>
        <v>0</v>
      </c>
      <c r="P84" s="32"/>
      <c r="Q84" s="271">
        <f t="shared" si="70"/>
        <v>0</v>
      </c>
      <c r="R84" s="32">
        <f>SUM([14]vis!$F$928)</f>
        <v>0</v>
      </c>
      <c r="S84" s="269">
        <f t="shared" si="67"/>
        <v>0</v>
      </c>
      <c r="T84" s="32">
        <f>SUM([14]vis!$J$928)</f>
        <v>0</v>
      </c>
      <c r="U84" s="269">
        <f t="shared" si="42"/>
        <v>0</v>
      </c>
      <c r="V84" s="270">
        <f t="shared" si="43"/>
        <v>0</v>
      </c>
      <c r="W84" s="269">
        <f t="shared" si="44"/>
        <v>0</v>
      </c>
      <c r="X84" s="32">
        <f>SUM([14]vis!$N$928)</f>
        <v>0</v>
      </c>
      <c r="Y84" s="271">
        <f t="shared" si="71"/>
        <v>0</v>
      </c>
      <c r="Z84" s="32">
        <f>SUM([14]vis!$D$397)</f>
        <v>0</v>
      </c>
      <c r="AA84" s="61">
        <f t="shared" si="59"/>
        <v>0</v>
      </c>
      <c r="AB84" s="62">
        <f t="shared" si="51"/>
        <v>0</v>
      </c>
      <c r="AC84" s="7">
        <f t="shared" si="60"/>
        <v>0</v>
      </c>
      <c r="AD84" s="62">
        <f t="shared" si="61"/>
        <v>0</v>
      </c>
      <c r="AE84" s="7">
        <f t="shared" si="62"/>
        <v>0</v>
      </c>
      <c r="AF84" s="62">
        <f t="shared" si="63"/>
        <v>0</v>
      </c>
      <c r="AG84" s="7">
        <f t="shared" si="64"/>
        <v>0</v>
      </c>
      <c r="AH84" s="8">
        <f t="shared" si="65"/>
        <v>0</v>
      </c>
    </row>
    <row r="85" spans="1:34" s="82" customFormat="1" ht="15.75" thickBot="1" x14ac:dyDescent="0.25">
      <c r="A85" s="83" t="s">
        <v>100</v>
      </c>
      <c r="B85" s="272">
        <f>SUM(B63:B84)</f>
        <v>51422096858</v>
      </c>
      <c r="C85" s="78">
        <f>IF(OR(B85=0,B$85=0),0,B85/B$86)*100</f>
        <v>0.68182576828857067</v>
      </c>
      <c r="D85" s="84">
        <f>SUM(D63:D84)</f>
        <v>241727500</v>
      </c>
      <c r="E85" s="78">
        <f>IF(OR(D85=0,B85=0),0,D85/B85)*100</f>
        <v>0.47008487551085387</v>
      </c>
      <c r="F85" s="44">
        <f>SUM(H85-D85)</f>
        <v>269429500</v>
      </c>
      <c r="G85" s="78">
        <f>IF(OR(F85=0,B85=0),0,F85/B85)*100</f>
        <v>0.52395665766804189</v>
      </c>
      <c r="H85" s="84">
        <f>SUM(H63:H84)</f>
        <v>511157000</v>
      </c>
      <c r="I85" s="45">
        <f t="shared" si="69"/>
        <v>0.99404153317889588</v>
      </c>
      <c r="J85" s="272">
        <f>SUM(J63:J84)</f>
        <v>0</v>
      </c>
      <c r="K85" s="78">
        <f>IF(OR(J85=0,J$85=0),0,J85/J$86)*100</f>
        <v>0</v>
      </c>
      <c r="L85" s="84">
        <f>SUM(L63:L84)</f>
        <v>0</v>
      </c>
      <c r="M85" s="78">
        <f>IF(OR(L85=0,J85=0),0,L85/J85)*100</f>
        <v>0</v>
      </c>
      <c r="N85" s="44">
        <f>SUM(P85-L85)</f>
        <v>0</v>
      </c>
      <c r="O85" s="78">
        <f>IF(OR(N85=0,J85=0),0,N85/J85)*100</f>
        <v>0</v>
      </c>
      <c r="P85" s="84">
        <f>SUM(P63:P84)</f>
        <v>0</v>
      </c>
      <c r="Q85" s="45">
        <f t="shared" si="70"/>
        <v>0</v>
      </c>
      <c r="R85" s="272">
        <f>SUM(R63:R84)</f>
        <v>800000000</v>
      </c>
      <c r="S85" s="78">
        <f>IF(OR(R85=0,R$85=0),0,R85/R$86)*100</f>
        <v>9.0985198071923443E-2</v>
      </c>
      <c r="T85" s="84">
        <f>SUM(T63:T84)</f>
        <v>62313710</v>
      </c>
      <c r="U85" s="78">
        <f>IF(OR(T85=0,R85=0),0,T85/R85)*100</f>
        <v>7.78921375</v>
      </c>
      <c r="V85" s="44">
        <f>SUM(X85-T85)</f>
        <v>318947811</v>
      </c>
      <c r="W85" s="78">
        <f>IF(OR(V85=0,R85=0),0,V85/R85)*100</f>
        <v>39.868476375</v>
      </c>
      <c r="X85" s="84">
        <f>SUM(X63:X84)</f>
        <v>381261521</v>
      </c>
      <c r="Y85" s="45">
        <f t="shared" si="71"/>
        <v>47.657690125000002</v>
      </c>
      <c r="Z85" s="272">
        <f>SUM(Z63:Z84)</f>
        <v>51710602528</v>
      </c>
      <c r="AA85" s="272">
        <f>SUM(AA63:AA84)</f>
        <v>52222096858</v>
      </c>
      <c r="AB85" s="78">
        <f>IF(OR(AA85=0,AA$85=0),0,AA85/AA$86)*100</f>
        <v>0.39654918128891431</v>
      </c>
      <c r="AC85" s="84">
        <f>SUM(AC63:AC84)</f>
        <v>304041210</v>
      </c>
      <c r="AD85" s="78">
        <f>IF(OR(AC85=0,AA85=0),0,AC85/AA85)*100</f>
        <v>0.58220796998392332</v>
      </c>
      <c r="AE85" s="44">
        <f>SUM(AG85-AC85)</f>
        <v>588377311</v>
      </c>
      <c r="AF85" s="78">
        <f>IF(OR(AE85=0,AA85=0),0,AE85/AA85)*100</f>
        <v>1.1266826619388519</v>
      </c>
      <c r="AG85" s="84">
        <f>SUM(AG63:AG84)</f>
        <v>892418521</v>
      </c>
      <c r="AH85" s="45">
        <f>IF(OR(AG85=0,AA85=0),0,AG85/AA85)*100</f>
        <v>1.7088906319227752</v>
      </c>
    </row>
    <row r="86" spans="1:34" ht="15.75" thickBot="1" x14ac:dyDescent="0.25">
      <c r="A86" s="83" t="s">
        <v>101</v>
      </c>
      <c r="B86" s="76">
        <f>SUM(B54+B62+B85)</f>
        <v>7541823622635</v>
      </c>
      <c r="C86" s="78">
        <f>IF(OR(B86=0,B$85=0),0,B86/B$86)*100</f>
        <v>100</v>
      </c>
      <c r="D86" s="84">
        <f>SUM(D54+D62+D85)</f>
        <v>624973952263</v>
      </c>
      <c r="E86" s="78">
        <f>IF(OR(D86=0,B86=0),0,D86/B86)*100</f>
        <v>8.2867749702775928</v>
      </c>
      <c r="F86" s="44">
        <f>SUM(H86-D86)</f>
        <v>1514105985703</v>
      </c>
      <c r="G86" s="78">
        <f>IF(OR(F86=0,B86=0),0,F86/B86)*100</f>
        <v>20.076125635698624</v>
      </c>
      <c r="H86" s="84">
        <f>SUM(H54+H62+H85)</f>
        <v>2139079937966</v>
      </c>
      <c r="I86" s="45">
        <f t="shared" si="69"/>
        <v>28.362900605976215</v>
      </c>
      <c r="J86" s="76">
        <f>SUM(J54+J62+J85)</f>
        <v>4748047436256</v>
      </c>
      <c r="K86" s="78">
        <f>IF(OR(J86=0,J$85=0),0,J86/J$86)*100</f>
        <v>0</v>
      </c>
      <c r="L86" s="84">
        <f>SUM(L54+L62+L85)</f>
        <v>368450567218</v>
      </c>
      <c r="M86" s="78">
        <f>IF(OR(L86=0,J86=0),0,L86/J86)*100</f>
        <v>7.760043937314494</v>
      </c>
      <c r="N86" s="44">
        <f>SUM(P86-L86)</f>
        <v>426628107131</v>
      </c>
      <c r="O86" s="78">
        <f>IF(OR(N86=0,J86=0),0,N86/J86)*100</f>
        <v>8.9853379280349195</v>
      </c>
      <c r="P86" s="84">
        <f>SUM(P54+P62+P85)</f>
        <v>795078674349</v>
      </c>
      <c r="Q86" s="45">
        <f t="shared" si="70"/>
        <v>16.745381865349415</v>
      </c>
      <c r="R86" s="76">
        <f>SUM(R54+R62+R85)</f>
        <v>879263898912</v>
      </c>
      <c r="S86" s="78">
        <f>IF(OR(R86=0,R$85=0),0,R86/R$86)*100</f>
        <v>100</v>
      </c>
      <c r="T86" s="84">
        <f>SUM(T54+T62+T85)</f>
        <v>36723409795</v>
      </c>
      <c r="U86" s="78">
        <f>IF(OR(T86=0,R86=0),0,T86/R86)*100</f>
        <v>4.1766083925931108</v>
      </c>
      <c r="V86" s="44">
        <f>SUM(X86-T86)</f>
        <v>185260499286</v>
      </c>
      <c r="W86" s="78">
        <f>IF(OR(V86=0,R86=0),0,V86/R86)*100</f>
        <v>21.069954028050176</v>
      </c>
      <c r="X86" s="84">
        <f>SUM(X54+X62+X85)</f>
        <v>221983909081</v>
      </c>
      <c r="Y86" s="45">
        <f t="shared" si="71"/>
        <v>25.246562420643293</v>
      </c>
      <c r="Z86" s="76">
        <f>SUM(Z54+Z62+Z85)</f>
        <v>13706731197223</v>
      </c>
      <c r="AA86" s="76">
        <f>SUM(AA54+AA62+AA85)</f>
        <v>13169134957803</v>
      </c>
      <c r="AB86" s="78">
        <f>IF(OR(AA86=0,AA$85=0),0,AA86/AA$86)*100</f>
        <v>100</v>
      </c>
      <c r="AC86" s="84">
        <f>SUM(AC54+AC62+AC85)</f>
        <v>1030147929276</v>
      </c>
      <c r="AD86" s="78">
        <f>IF(OR(AC86=0,AA86=0),0,AC86/AA86)*100</f>
        <v>7.8224418883763871</v>
      </c>
      <c r="AE86" s="44">
        <f>SUM(AG86-AC86)</f>
        <v>2125994592120</v>
      </c>
      <c r="AF86" s="78">
        <f>IF(OR(AE86=0,AA86=0),0,AE86/AA86)*100</f>
        <v>16.143767976652875</v>
      </c>
      <c r="AG86" s="84">
        <f>SUM(AG54+AG62+AG85)</f>
        <v>3156142521396</v>
      </c>
      <c r="AH86" s="45">
        <f>IF(OR(AG86=0,AA86=0),0,AG86/AA86)*100</f>
        <v>23.966209865029263</v>
      </c>
    </row>
  </sheetData>
  <mergeCells count="14">
    <mergeCell ref="A1:A2"/>
    <mergeCell ref="A3:A4"/>
    <mergeCell ref="AA3:AB3"/>
    <mergeCell ref="AC3:AH3"/>
    <mergeCell ref="B2:I2"/>
    <mergeCell ref="J2:Q2"/>
    <mergeCell ref="R2:Y2"/>
    <mergeCell ref="AA2:AH2"/>
    <mergeCell ref="B3:C3"/>
    <mergeCell ref="D3:I3"/>
    <mergeCell ref="J3:K3"/>
    <mergeCell ref="L3:Q3"/>
    <mergeCell ref="R3:S3"/>
    <mergeCell ref="T3:Y3"/>
  </mergeCells>
  <phoneticPr fontId="2" type="noConversion"/>
  <printOptions horizontalCentered="1" verticalCentered="1"/>
  <pageMargins left="0" right="0" top="0.51181102362204722" bottom="0.35433070866141736" header="0" footer="0"/>
  <pageSetup scale="65" orientation="portrait" horizontalDpi="4294967295" verticalDpi="4294967295" r:id="rId1"/>
  <headerFooter alignWithMargins="0">
    <oddHeader>&amp;CAdministración Distrital
Presupuesto y ejecución del Plan de Desarrollo por entidades&amp;R
Miles de pesos</oddHeader>
    <oddFooter>&amp;LFuente: formato CB103 de gastos de SIVICOF&amp;C&amp;P/&amp;N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
  <sheetViews>
    <sheetView workbookViewId="0"/>
  </sheetViews>
  <sheetFormatPr baseColWidth="10" defaultRowHeight="15" x14ac:dyDescent="0.2"/>
  <cols>
    <col min="1" max="1" width="51.6640625" customWidth="1"/>
    <col min="2" max="2" width="24.77734375" bestFit="1" customWidth="1"/>
    <col min="3" max="3" width="7" hidden="1" customWidth="1"/>
    <col min="4" max="4" width="15.77734375" hidden="1" customWidth="1"/>
    <col min="5" max="5" width="7.109375" hidden="1" customWidth="1"/>
    <col min="6" max="6" width="15.77734375" hidden="1" customWidth="1"/>
    <col min="7" max="7" width="7.109375" hidden="1" customWidth="1"/>
    <col min="8" max="8" width="23.33203125" bestFit="1" customWidth="1"/>
    <col min="9" max="9" width="7.109375" customWidth="1"/>
  </cols>
  <sheetData>
    <row r="1" spans="1:9" ht="23.25" x14ac:dyDescent="0.35">
      <c r="A1" s="503"/>
      <c r="B1" s="628" t="s">
        <v>114</v>
      </c>
      <c r="C1" s="628"/>
      <c r="D1" s="628"/>
      <c r="E1" s="628"/>
      <c r="F1" s="628"/>
      <c r="G1" s="628"/>
      <c r="H1" s="628"/>
      <c r="I1" s="628"/>
    </row>
    <row r="2" spans="1:9" ht="23.25" x14ac:dyDescent="0.35">
      <c r="A2" s="629" t="s">
        <v>382</v>
      </c>
      <c r="B2" s="628" t="s">
        <v>386</v>
      </c>
      <c r="C2" s="628"/>
      <c r="D2" s="628"/>
      <c r="E2" s="628"/>
      <c r="F2" s="628"/>
      <c r="G2" s="628"/>
      <c r="H2" s="628"/>
      <c r="I2" s="628"/>
    </row>
    <row r="3" spans="1:9" ht="23.25" x14ac:dyDescent="0.35">
      <c r="A3" s="629"/>
      <c r="B3" s="628" t="s">
        <v>445</v>
      </c>
      <c r="C3" s="628"/>
      <c r="D3" s="628"/>
      <c r="E3" s="628"/>
      <c r="F3" s="628"/>
      <c r="G3" s="628"/>
      <c r="H3" s="628"/>
      <c r="I3" s="628"/>
    </row>
    <row r="4" spans="1:9" ht="23.25" x14ac:dyDescent="0.35">
      <c r="A4" s="629" t="s">
        <v>383</v>
      </c>
      <c r="B4" s="628"/>
      <c r="C4" s="628"/>
      <c r="D4" s="628"/>
      <c r="E4" s="628"/>
      <c r="F4" s="628"/>
      <c r="G4" s="628"/>
      <c r="H4" s="628"/>
      <c r="I4" s="628"/>
    </row>
    <row r="5" spans="1:9" ht="24" thickBot="1" x14ac:dyDescent="0.4">
      <c r="A5" s="630"/>
      <c r="B5" s="438"/>
      <c r="C5" s="438"/>
      <c r="D5" s="438"/>
      <c r="E5" s="438"/>
      <c r="F5" s="438"/>
      <c r="G5" s="438"/>
      <c r="H5" s="438"/>
      <c r="I5" s="438"/>
    </row>
    <row r="6" spans="1:9" s="387" customFormat="1" ht="47.25" thickBot="1" x14ac:dyDescent="0.25">
      <c r="A6" s="521" t="s">
        <v>384</v>
      </c>
      <c r="B6" s="522" t="s">
        <v>8</v>
      </c>
      <c r="C6" s="523" t="s">
        <v>12</v>
      </c>
      <c r="D6" s="524" t="s">
        <v>13</v>
      </c>
      <c r="E6" s="525" t="s">
        <v>14</v>
      </c>
      <c r="F6" s="524" t="s">
        <v>112</v>
      </c>
      <c r="G6" s="525" t="s">
        <v>14</v>
      </c>
      <c r="H6" s="526" t="s">
        <v>16</v>
      </c>
      <c r="I6" s="527" t="s">
        <v>14</v>
      </c>
    </row>
    <row r="7" spans="1:9" ht="93" x14ac:dyDescent="0.35">
      <c r="A7" s="504" t="s">
        <v>346</v>
      </c>
      <c r="B7" s="505">
        <f>SUM(ejes!B86)</f>
        <v>7541823622635</v>
      </c>
      <c r="C7" s="506">
        <f>IF(OR(B7=0,B$10=0),0,B7/B$10)*100</f>
        <v>57.268937153433185</v>
      </c>
      <c r="D7" s="507">
        <f>SUM(ejes!D86)</f>
        <v>624973952263</v>
      </c>
      <c r="E7" s="506">
        <f>IF(OR(D7=0,B7=0),0,D7/B7)*100</f>
        <v>8.2867749702775928</v>
      </c>
      <c r="F7" s="507">
        <f>SUM(H7-D7)</f>
        <v>1514105985703</v>
      </c>
      <c r="G7" s="506">
        <f>IF(OR(F7=0,B7=0),0,F7/B7)*100</f>
        <v>20.076125635698624</v>
      </c>
      <c r="H7" s="508">
        <f>SUM(ejes!H86)</f>
        <v>2139079937966</v>
      </c>
      <c r="I7" s="509">
        <f>IF(OR(H7=0,B7=0),0,H7/B7)*100</f>
        <v>28.362900605976215</v>
      </c>
    </row>
    <row r="8" spans="1:9" ht="81" customHeight="1" x14ac:dyDescent="0.2">
      <c r="A8" s="528" t="s">
        <v>332</v>
      </c>
      <c r="B8" s="510">
        <f>SUM(ejes!J86)</f>
        <v>4748047436256</v>
      </c>
      <c r="C8" s="511">
        <f>IF(OR(B8=0,B$10=0),0,B8/B$10)*100</f>
        <v>36.05436083288582</v>
      </c>
      <c r="D8" s="512">
        <f>SUM(ejes!L86)</f>
        <v>368450567218</v>
      </c>
      <c r="E8" s="511">
        <f>IF(OR(D8=0,B8=0),0,D8/B8)*100</f>
        <v>7.760043937314494</v>
      </c>
      <c r="F8" s="512">
        <f>SUM(H8-D8)</f>
        <v>426628107131</v>
      </c>
      <c r="G8" s="511">
        <f>IF(OR(F8=0,B8=0),0,F8/B8)*100</f>
        <v>8.9853379280349195</v>
      </c>
      <c r="H8" s="513">
        <f>SUM(ejes!P86)</f>
        <v>795078674349</v>
      </c>
      <c r="I8" s="514">
        <f>IF(OR(H8=0,B8=0),0,H8/B8)*100</f>
        <v>16.745381865349415</v>
      </c>
    </row>
    <row r="9" spans="1:9" ht="83.25" customHeight="1" x14ac:dyDescent="0.2">
      <c r="A9" s="528" t="s">
        <v>333</v>
      </c>
      <c r="B9" s="510">
        <f>SUM(ejes!R86)</f>
        <v>879263898912</v>
      </c>
      <c r="C9" s="511">
        <f>IF(OR(B9=0,B$10=0),0,B9/B$10)*100</f>
        <v>6.6767020136809894</v>
      </c>
      <c r="D9" s="512">
        <f>SUM(ejes!T86)</f>
        <v>36723409795</v>
      </c>
      <c r="E9" s="511">
        <f>IF(OR(D9=0,B9=0),0,D9/B9)*100</f>
        <v>4.1766083925931108</v>
      </c>
      <c r="F9" s="512">
        <f>SUM(H9-D9)</f>
        <v>185260499286</v>
      </c>
      <c r="G9" s="511">
        <f>IF(OR(F9=0,B9=0),0,F9/B9)*100</f>
        <v>21.069954028050176</v>
      </c>
      <c r="H9" s="513">
        <f>SUM(ejes!X86)</f>
        <v>221983909081</v>
      </c>
      <c r="I9" s="514">
        <f>IF(OR(H9=0,B9=0),0,H9/B9)*100</f>
        <v>25.246562420643293</v>
      </c>
    </row>
    <row r="10" spans="1:9" s="387" customFormat="1" ht="69.75" customHeight="1" thickBot="1" x14ac:dyDescent="0.25">
      <c r="A10" s="515" t="s">
        <v>347</v>
      </c>
      <c r="B10" s="516">
        <f>SUM(B7:B9)</f>
        <v>13169134957803</v>
      </c>
      <c r="C10" s="517">
        <f>IF(OR(B10=0,B$10=0),0,B10/B$10)*100</f>
        <v>100</v>
      </c>
      <c r="D10" s="518">
        <f>SUM(D7:D9)</f>
        <v>1030147929276</v>
      </c>
      <c r="E10" s="517">
        <f>IF(OR(D10=0,B10=0),0,D10/B10)*100</f>
        <v>7.8224418883763871</v>
      </c>
      <c r="F10" s="518">
        <f>SUM(F7:F9)</f>
        <v>2125994592120</v>
      </c>
      <c r="G10" s="517">
        <f>IF(OR(F10=0,B10=0),0,F10/B10)*100</f>
        <v>16.143767976652875</v>
      </c>
      <c r="H10" s="519">
        <f>SUM(H7:H9)</f>
        <v>3156142521396</v>
      </c>
      <c r="I10" s="520">
        <f>IF(OR(H10=0,B10=0),0,H10/B10)*100</f>
        <v>23.966209865029263</v>
      </c>
    </row>
    <row r="11" spans="1:9" ht="15.75" x14ac:dyDescent="0.25">
      <c r="A11" s="292"/>
      <c r="B11" s="291"/>
      <c r="C11" s="23"/>
      <c r="D11" s="23"/>
      <c r="E11" s="23"/>
      <c r="F11" s="23"/>
      <c r="G11" s="23"/>
      <c r="H11" s="23"/>
      <c r="I11" s="23"/>
    </row>
    <row r="12" spans="1:9" x14ac:dyDescent="0.2">
      <c r="A12" s="88" t="s">
        <v>113</v>
      </c>
      <c r="B12" s="88"/>
      <c r="C12" s="88"/>
      <c r="D12" s="88"/>
      <c r="E12" s="88"/>
      <c r="F12" s="88"/>
      <c r="G12" s="88"/>
      <c r="H12" s="88"/>
      <c r="I12" s="88"/>
    </row>
    <row r="13" spans="1:9" x14ac:dyDescent="0.2">
      <c r="B13" s="49"/>
      <c r="C13" s="226"/>
      <c r="D13" s="49"/>
      <c r="E13" s="226"/>
      <c r="F13" s="49"/>
      <c r="G13" s="226"/>
      <c r="H13" s="49"/>
    </row>
    <row r="14" spans="1:9" x14ac:dyDescent="0.2">
      <c r="B14" s="49"/>
      <c r="C14" s="226"/>
      <c r="D14" s="49"/>
      <c r="E14" s="226"/>
      <c r="F14" s="49"/>
      <c r="G14" s="226"/>
      <c r="H14" s="49"/>
    </row>
  </sheetData>
  <mergeCells count="6">
    <mergeCell ref="B1:I1"/>
    <mergeCell ref="B2:I2"/>
    <mergeCell ref="B3:I3"/>
    <mergeCell ref="B4:I4"/>
    <mergeCell ref="A2:A3"/>
    <mergeCell ref="A4:A5"/>
  </mergeCells>
  <phoneticPr fontId="2" type="noConversion"/>
  <printOptions horizontalCentered="1" verticalCentered="1"/>
  <pageMargins left="0" right="0" top="0" bottom="0" header="0" footer="0"/>
  <pageSetup scale="80"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4"/>
  <sheetViews>
    <sheetView zoomScale="140" zoomScaleNormal="140" workbookViewId="0">
      <pane ySplit="6" topLeftCell="A119" activePane="bottomLeft" state="frozen"/>
      <selection pane="bottomLeft" activeCell="E136" sqref="E136"/>
    </sheetView>
  </sheetViews>
  <sheetFormatPr baseColWidth="10" defaultRowHeight="12.75" x14ac:dyDescent="0.2"/>
  <cols>
    <col min="1" max="1" width="29.5546875" style="89" customWidth="1"/>
    <col min="2" max="2" width="15.6640625" style="48" customWidth="1"/>
    <col min="3" max="3" width="14.6640625" style="48" customWidth="1"/>
    <col min="4" max="4" width="15" style="48" customWidth="1"/>
    <col min="5" max="5" width="14.6640625" style="48" customWidth="1"/>
    <col min="6" max="8" width="13.6640625" style="48" bestFit="1" customWidth="1"/>
    <col min="9" max="16384" width="11.5546875" style="48"/>
  </cols>
  <sheetData>
    <row r="1" spans="1:8" x14ac:dyDescent="0.2">
      <c r="A1" s="618" t="s">
        <v>382</v>
      </c>
      <c r="B1" s="644" t="s">
        <v>114</v>
      </c>
      <c r="C1" s="644"/>
      <c r="D1" s="644"/>
      <c r="E1" s="644"/>
      <c r="F1" s="644"/>
      <c r="G1" s="644"/>
      <c r="H1" s="644"/>
    </row>
    <row r="2" spans="1:8" x14ac:dyDescent="0.2">
      <c r="A2" s="618"/>
      <c r="B2" s="644" t="s">
        <v>115</v>
      </c>
      <c r="C2" s="644"/>
      <c r="D2" s="644"/>
      <c r="E2" s="644"/>
      <c r="F2" s="644"/>
      <c r="G2" s="644"/>
      <c r="H2" s="644"/>
    </row>
    <row r="3" spans="1:8" x14ac:dyDescent="0.2">
      <c r="A3" s="618" t="s">
        <v>383</v>
      </c>
      <c r="B3" s="644" t="s">
        <v>445</v>
      </c>
      <c r="C3" s="644"/>
      <c r="D3" s="644"/>
      <c r="E3" s="644"/>
      <c r="F3" s="644"/>
      <c r="G3" s="644"/>
      <c r="H3" s="644"/>
    </row>
    <row r="4" spans="1:8" ht="13.5" thickBot="1" x14ac:dyDescent="0.25">
      <c r="A4" s="619"/>
      <c r="B4" s="645" t="s">
        <v>457</v>
      </c>
      <c r="C4" s="645"/>
      <c r="D4" s="645"/>
      <c r="E4" s="645"/>
      <c r="F4" s="645"/>
      <c r="G4" s="645"/>
      <c r="H4" s="645"/>
    </row>
    <row r="5" spans="1:8" x14ac:dyDescent="0.2">
      <c r="A5" s="90" t="s">
        <v>116</v>
      </c>
      <c r="B5" s="638" t="s">
        <v>8</v>
      </c>
      <c r="C5" s="639"/>
      <c r="D5" s="640"/>
      <c r="E5" s="641" t="s">
        <v>9</v>
      </c>
      <c r="F5" s="642"/>
      <c r="G5" s="642"/>
      <c r="H5" s="643"/>
    </row>
    <row r="6" spans="1:8" ht="13.5" thickBot="1" x14ac:dyDescent="0.25">
      <c r="A6" s="91"/>
      <c r="B6" s="92" t="s">
        <v>17</v>
      </c>
      <c r="C6" s="93" t="s">
        <v>117</v>
      </c>
      <c r="D6" s="94" t="s">
        <v>11</v>
      </c>
      <c r="E6" s="95" t="s">
        <v>118</v>
      </c>
      <c r="F6" s="92" t="s">
        <v>13</v>
      </c>
      <c r="G6" s="93" t="s">
        <v>119</v>
      </c>
      <c r="H6" s="94" t="s">
        <v>120</v>
      </c>
    </row>
    <row r="7" spans="1:8" x14ac:dyDescent="0.2">
      <c r="A7" s="96"/>
      <c r="B7" s="97"/>
      <c r="C7" s="97"/>
      <c r="D7" s="97"/>
      <c r="E7" s="97"/>
      <c r="F7" s="97"/>
      <c r="G7" s="97"/>
      <c r="H7" s="97"/>
    </row>
    <row r="8" spans="1:8" ht="15" customHeight="1" thickBot="1" x14ac:dyDescent="0.3">
      <c r="A8" s="633" t="s">
        <v>121</v>
      </c>
      <c r="B8" s="633"/>
      <c r="C8" s="633"/>
      <c r="D8" s="633"/>
      <c r="E8" s="633"/>
      <c r="F8" s="633"/>
      <c r="G8" s="633"/>
      <c r="H8" s="633"/>
    </row>
    <row r="9" spans="1:8" x14ac:dyDescent="0.2">
      <c r="A9" s="98" t="s">
        <v>122</v>
      </c>
      <c r="B9" s="99">
        <f>SUM(B10:B12)</f>
        <v>925000000</v>
      </c>
      <c r="C9" s="100">
        <f>SUM(C10:C12)</f>
        <v>0</v>
      </c>
      <c r="D9" s="101">
        <f>SUM(B9:C9)</f>
        <v>925000000</v>
      </c>
      <c r="E9" s="99">
        <f>SUM(E10:E12)</f>
        <v>0</v>
      </c>
      <c r="F9" s="102"/>
      <c r="G9" s="100"/>
      <c r="H9" s="101"/>
    </row>
    <row r="10" spans="1:8" x14ac:dyDescent="0.2">
      <c r="A10" s="103" t="s">
        <v>123</v>
      </c>
      <c r="B10" s="104">
        <f>SUM([15]cont!$C$13)</f>
        <v>925000000</v>
      </c>
      <c r="C10" s="104">
        <f>SUM([15]cont!$D$13)</f>
        <v>0</v>
      </c>
      <c r="D10" s="105">
        <f>SUM(B10:C10)</f>
        <v>925000000</v>
      </c>
      <c r="E10" s="104">
        <f>SUM([15]cont!$G$13)</f>
        <v>0</v>
      </c>
      <c r="F10" s="63"/>
      <c r="G10" s="10"/>
      <c r="H10" s="105"/>
    </row>
    <row r="11" spans="1:8" x14ac:dyDescent="0.2">
      <c r="A11" s="103" t="s">
        <v>124</v>
      </c>
      <c r="B11" s="104"/>
      <c r="C11" s="10"/>
      <c r="D11" s="105">
        <f t="shared" ref="D11:D16" si="0">SUM(B11:C11)</f>
        <v>0</v>
      </c>
      <c r="E11" s="104"/>
      <c r="F11" s="63"/>
      <c r="G11" s="10"/>
      <c r="H11" s="105"/>
    </row>
    <row r="12" spans="1:8" x14ac:dyDescent="0.2">
      <c r="A12" s="103" t="s">
        <v>125</v>
      </c>
      <c r="B12" s="104"/>
      <c r="C12" s="10"/>
      <c r="D12" s="105">
        <f t="shared" si="0"/>
        <v>0</v>
      </c>
      <c r="E12" s="104"/>
      <c r="F12" s="63"/>
      <c r="G12" s="10"/>
      <c r="H12" s="105"/>
    </row>
    <row r="13" spans="1:8" x14ac:dyDescent="0.2">
      <c r="A13" s="106" t="s">
        <v>126</v>
      </c>
      <c r="B13" s="107">
        <f>SUM(B14:B16)</f>
        <v>107382903000</v>
      </c>
      <c r="C13" s="108">
        <f>SUM(C14:C16)</f>
        <v>0</v>
      </c>
      <c r="D13" s="109">
        <f t="shared" si="0"/>
        <v>107382903000</v>
      </c>
      <c r="E13" s="109">
        <f>SUM(E14:E16)</f>
        <v>0</v>
      </c>
      <c r="F13" s="427">
        <f>SUM(F14:F16)</f>
        <v>19628909149</v>
      </c>
      <c r="G13" s="428">
        <f>SUM(G14:G16)</f>
        <v>3263602097</v>
      </c>
      <c r="H13" s="429">
        <f>SUM(F13:G13)</f>
        <v>22892511246</v>
      </c>
    </row>
    <row r="14" spans="1:8" x14ac:dyDescent="0.2">
      <c r="A14" s="103" t="s">
        <v>127</v>
      </c>
      <c r="B14" s="104">
        <f>SUM([12]cont!$D$9+[12]aud!$D$9)</f>
        <v>101256903000</v>
      </c>
      <c r="C14" s="10">
        <f>SUM([12]cont!$E$9+[12]aud!$E$9)</f>
        <v>0</v>
      </c>
      <c r="D14" s="105">
        <f t="shared" si="0"/>
        <v>101256903000</v>
      </c>
      <c r="E14" s="104"/>
      <c r="F14" s="104">
        <f>SUM([12]cont!$J$9+[12]aud!$J$9)</f>
        <v>19605298756</v>
      </c>
      <c r="G14" s="149">
        <f t="shared" ref="G14:G16" si="1">SUM(H14-F14)</f>
        <v>2925355203</v>
      </c>
      <c r="H14" s="104">
        <f>SUM([12]cont!$N$9+[12]aud!$N$9)</f>
        <v>22530653959</v>
      </c>
    </row>
    <row r="15" spans="1:8" x14ac:dyDescent="0.2">
      <c r="A15" s="103" t="s">
        <v>128</v>
      </c>
      <c r="B15" s="104"/>
      <c r="C15" s="10"/>
      <c r="D15" s="105">
        <f t="shared" si="0"/>
        <v>0</v>
      </c>
      <c r="E15" s="104"/>
      <c r="F15" s="104"/>
      <c r="G15" s="149">
        <f t="shared" si="1"/>
        <v>0</v>
      </c>
      <c r="H15" s="104"/>
    </row>
    <row r="16" spans="1:8" ht="13.5" thickBot="1" x14ac:dyDescent="0.25">
      <c r="A16" s="111" t="s">
        <v>129</v>
      </c>
      <c r="B16" s="104">
        <f>SUM([12]cont!$D$395)</f>
        <v>6126000000</v>
      </c>
      <c r="C16" s="112">
        <f>SUM([12]cont!$E$395)</f>
        <v>0</v>
      </c>
      <c r="D16" s="113">
        <f t="shared" si="0"/>
        <v>6126000000</v>
      </c>
      <c r="E16" s="104"/>
      <c r="F16" s="104">
        <f>SUM([12]cont!$J$395)</f>
        <v>23610393</v>
      </c>
      <c r="G16" s="426">
        <f t="shared" si="1"/>
        <v>338246894</v>
      </c>
      <c r="H16" s="104">
        <f>SUM([12]cont!$N$395)</f>
        <v>361857287</v>
      </c>
    </row>
    <row r="17" spans="1:8" x14ac:dyDescent="0.2">
      <c r="A17" s="632" t="s">
        <v>44</v>
      </c>
      <c r="B17" s="632"/>
      <c r="C17" s="632"/>
      <c r="D17" s="632"/>
      <c r="E17" s="632"/>
      <c r="F17" s="632"/>
      <c r="G17" s="632"/>
      <c r="H17" s="632"/>
    </row>
    <row r="18" spans="1:8" ht="10.5" customHeight="1" thickBot="1" x14ac:dyDescent="0.25">
      <c r="A18" s="633"/>
      <c r="B18" s="633"/>
      <c r="C18" s="633"/>
      <c r="D18" s="633"/>
      <c r="E18" s="633"/>
      <c r="F18" s="633"/>
      <c r="G18" s="633"/>
      <c r="H18" s="633"/>
    </row>
    <row r="19" spans="1:8" x14ac:dyDescent="0.2">
      <c r="A19" s="114" t="s">
        <v>122</v>
      </c>
      <c r="B19" s="99">
        <f>SUM(B20+B23+B27+B38)</f>
        <v>15279309379000</v>
      </c>
      <c r="C19" s="100">
        <f>SUM(C20+C23+C27+C38)</f>
        <v>0</v>
      </c>
      <c r="D19" s="101">
        <f>SUM(B19:C19)</f>
        <v>15279309379000</v>
      </c>
      <c r="E19" s="99">
        <f>SUM(E20+E23+E27+E38)</f>
        <v>2276545590151</v>
      </c>
      <c r="F19" s="102"/>
      <c r="G19" s="100"/>
      <c r="H19" s="101"/>
    </row>
    <row r="20" spans="1:8" x14ac:dyDescent="0.2">
      <c r="A20" s="115" t="s">
        <v>131</v>
      </c>
      <c r="B20" s="104">
        <f>SUM(B21:B22)</f>
        <v>7318011095000</v>
      </c>
      <c r="C20" s="10">
        <f>SUM(C21:C22)</f>
        <v>0</v>
      </c>
      <c r="D20" s="105">
        <f>SUM(B20:C20)</f>
        <v>7318011095000</v>
      </c>
      <c r="E20" s="104">
        <f>SUM(E21:E22)</f>
        <v>1671711547057</v>
      </c>
      <c r="F20" s="63"/>
      <c r="G20" s="10"/>
      <c r="H20" s="105"/>
    </row>
    <row r="21" spans="1:8" x14ac:dyDescent="0.2">
      <c r="A21" s="115" t="s">
        <v>132</v>
      </c>
      <c r="B21" s="104">
        <f>SUM([15]hda!$C$14)</f>
        <v>6742102110000</v>
      </c>
      <c r="C21" s="10">
        <f>SUM([15]hda!$D$14)</f>
        <v>0</v>
      </c>
      <c r="D21" s="105">
        <f t="shared" ref="D21:D63" si="2">SUM(B21:C21)</f>
        <v>6742102110000</v>
      </c>
      <c r="E21" s="104">
        <f>SUM([15]hda!$G$14)</f>
        <v>1538129366976</v>
      </c>
      <c r="F21" s="63"/>
      <c r="G21" s="10"/>
      <c r="H21" s="105"/>
    </row>
    <row r="22" spans="1:8" x14ac:dyDescent="0.2">
      <c r="A22" s="115" t="s">
        <v>133</v>
      </c>
      <c r="B22" s="104">
        <f>SUM([15]hda!$C$31)</f>
        <v>575908985000</v>
      </c>
      <c r="C22" s="10">
        <f>SUM([15]hda!$D$31)</f>
        <v>0</v>
      </c>
      <c r="D22" s="105">
        <f t="shared" si="2"/>
        <v>575908985000</v>
      </c>
      <c r="E22" s="104">
        <f>SUM([15]hda!$G$31)</f>
        <v>133582180081</v>
      </c>
      <c r="F22" s="63"/>
      <c r="G22" s="10"/>
      <c r="H22" s="105"/>
    </row>
    <row r="23" spans="1:8" x14ac:dyDescent="0.2">
      <c r="A23" s="115" t="s">
        <v>134</v>
      </c>
      <c r="B23" s="104">
        <f>SUM(B24:B26)</f>
        <v>2318180785000</v>
      </c>
      <c r="C23" s="10">
        <f>SUM(C24:C26)</f>
        <v>0</v>
      </c>
      <c r="D23" s="105">
        <f t="shared" si="2"/>
        <v>2318180785000</v>
      </c>
      <c r="E23" s="104">
        <f>SUM(E24:E26)</f>
        <v>495570500695</v>
      </c>
      <c r="F23" s="63"/>
      <c r="G23" s="10"/>
      <c r="H23" s="105"/>
    </row>
    <row r="24" spans="1:8" x14ac:dyDescent="0.2">
      <c r="A24" s="115" t="s">
        <v>135</v>
      </c>
      <c r="B24" s="104">
        <f>SUM([15]hda!$C$219)</f>
        <v>2282496377000</v>
      </c>
      <c r="C24" s="10">
        <f>SUM([15]hda!$D$219)</f>
        <v>0</v>
      </c>
      <c r="D24" s="105">
        <f t="shared" si="2"/>
        <v>2282496377000</v>
      </c>
      <c r="E24" s="104">
        <f>SUM([15]hda!$G$219)</f>
        <v>493647977296</v>
      </c>
      <c r="F24" s="63"/>
      <c r="G24" s="10"/>
      <c r="H24" s="105"/>
    </row>
    <row r="25" spans="1:8" x14ac:dyDescent="0.2">
      <c r="A25" s="115" t="s">
        <v>136</v>
      </c>
      <c r="B25" s="104"/>
      <c r="C25" s="10"/>
      <c r="D25" s="105">
        <f t="shared" si="2"/>
        <v>0</v>
      </c>
      <c r="E25" s="104"/>
      <c r="F25" s="63"/>
      <c r="G25" s="10"/>
      <c r="H25" s="105"/>
    </row>
    <row r="26" spans="1:8" x14ac:dyDescent="0.2">
      <c r="A26" s="115" t="s">
        <v>137</v>
      </c>
      <c r="B26" s="104">
        <f>SUM([15]hda!$C$297)</f>
        <v>35684408000</v>
      </c>
      <c r="C26" s="10">
        <f>SUM([15]hda!$D$297)</f>
        <v>0</v>
      </c>
      <c r="D26" s="105">
        <f t="shared" si="2"/>
        <v>35684408000</v>
      </c>
      <c r="E26" s="104">
        <f>SUM([15]hda!$G$297)</f>
        <v>1922523399</v>
      </c>
      <c r="F26" s="63"/>
      <c r="G26" s="10"/>
      <c r="H26" s="105"/>
    </row>
    <row r="27" spans="1:8" x14ac:dyDescent="0.2">
      <c r="A27" s="115" t="s">
        <v>138</v>
      </c>
      <c r="B27" s="104">
        <f>SUM(B28:B38)</f>
        <v>5643117499000</v>
      </c>
      <c r="C27" s="10">
        <f>SUM(C28:C38)</f>
        <v>0</v>
      </c>
      <c r="D27" s="105">
        <f t="shared" si="2"/>
        <v>5643117499000</v>
      </c>
      <c r="E27" s="104">
        <f>SUM(E28:E38)</f>
        <v>109263542399</v>
      </c>
      <c r="F27" s="63"/>
      <c r="G27" s="10"/>
      <c r="H27" s="105"/>
    </row>
    <row r="28" spans="1:8" x14ac:dyDescent="0.2">
      <c r="A28" s="115" t="s">
        <v>139</v>
      </c>
      <c r="B28" s="104">
        <f>SUM([15]hda!$C$301)</f>
        <v>1595403793000</v>
      </c>
      <c r="C28" s="10">
        <f>SUM([15]hda!$D$301)</f>
        <v>-56813000</v>
      </c>
      <c r="D28" s="105">
        <f t="shared" si="2"/>
        <v>1595346980000</v>
      </c>
      <c r="E28" s="104">
        <f>SUM([15]hda!$G$301)</f>
        <v>5235157</v>
      </c>
      <c r="F28" s="63"/>
      <c r="G28" s="10"/>
      <c r="H28" s="105"/>
    </row>
    <row r="29" spans="1:8" x14ac:dyDescent="0.2">
      <c r="A29" s="115" t="s">
        <v>387</v>
      </c>
      <c r="B29" s="104"/>
      <c r="C29" s="10"/>
      <c r="D29" s="105"/>
      <c r="E29" s="104"/>
      <c r="F29" s="460"/>
      <c r="G29" s="35"/>
      <c r="H29" s="461"/>
    </row>
    <row r="30" spans="1:8" x14ac:dyDescent="0.2">
      <c r="A30" s="115" t="s">
        <v>140</v>
      </c>
      <c r="B30" s="104">
        <f>SUM([15]hda!$C$312)</f>
        <v>2882460440000</v>
      </c>
      <c r="C30" s="10">
        <f>SUM([15]hda!$D$312)</f>
        <v>0</v>
      </c>
      <c r="D30" s="105">
        <f t="shared" si="2"/>
        <v>2882460440000</v>
      </c>
      <c r="E30" s="104">
        <f>SUM([15]hda!$G$312)</f>
        <v>3641739355</v>
      </c>
      <c r="F30" s="63"/>
      <c r="G30" s="10"/>
      <c r="H30" s="105"/>
    </row>
    <row r="31" spans="1:8" x14ac:dyDescent="0.2">
      <c r="A31" s="115" t="s">
        <v>141</v>
      </c>
      <c r="B31" s="104">
        <f>SUM([15]hda!$C$317)</f>
        <v>192480665000</v>
      </c>
      <c r="C31" s="10">
        <f>SUM([15]hda!$D$317)</f>
        <v>56813000</v>
      </c>
      <c r="D31" s="105">
        <f t="shared" si="2"/>
        <v>192537478000</v>
      </c>
      <c r="E31" s="104">
        <f>SUM([15]hda!$G$317)</f>
        <v>42611795172</v>
      </c>
      <c r="F31" s="63"/>
      <c r="G31" s="10"/>
      <c r="H31" s="105"/>
    </row>
    <row r="32" spans="1:8" x14ac:dyDescent="0.2">
      <c r="A32" s="115" t="s">
        <v>142</v>
      </c>
      <c r="B32" s="104">
        <f>SUM([15]hda!$C$330)</f>
        <v>0</v>
      </c>
      <c r="C32" s="10">
        <f>SUM([15]hda!$D$330)</f>
        <v>0</v>
      </c>
      <c r="D32" s="105">
        <f t="shared" si="2"/>
        <v>0</v>
      </c>
      <c r="E32" s="104">
        <f>SUM([15]hda!$G$330)</f>
        <v>395318056</v>
      </c>
      <c r="F32" s="63"/>
      <c r="G32" s="10"/>
      <c r="H32" s="105"/>
    </row>
    <row r="33" spans="1:10" ht="25.5" x14ac:dyDescent="0.2">
      <c r="A33" s="115" t="s">
        <v>143</v>
      </c>
      <c r="B33" s="104">
        <f>SUM([15]hda!$C$331)</f>
        <v>945702217000</v>
      </c>
      <c r="C33" s="10">
        <f>SUM([15]hda!$D$331)</f>
        <v>0</v>
      </c>
      <c r="D33" s="105">
        <f t="shared" si="2"/>
        <v>945702217000</v>
      </c>
      <c r="E33" s="104">
        <f>SUM([15]hda!$G$331)</f>
        <v>53433453369</v>
      </c>
      <c r="F33" s="63"/>
      <c r="G33" s="10"/>
      <c r="H33" s="105"/>
    </row>
    <row r="34" spans="1:10" x14ac:dyDescent="0.2">
      <c r="A34" s="115" t="s">
        <v>144</v>
      </c>
      <c r="B34" s="104"/>
      <c r="C34" s="10"/>
      <c r="D34" s="105">
        <f t="shared" si="2"/>
        <v>0</v>
      </c>
      <c r="E34" s="104"/>
      <c r="F34" s="63"/>
      <c r="G34" s="10"/>
      <c r="H34" s="105"/>
    </row>
    <row r="35" spans="1:10" x14ac:dyDescent="0.2">
      <c r="A35" s="115" t="s">
        <v>145</v>
      </c>
      <c r="B35" s="104">
        <f>SUM([15]hda!$C$335)</f>
        <v>27070384000</v>
      </c>
      <c r="C35" s="10">
        <f>SUM([15]hda!$D$335)</f>
        <v>0</v>
      </c>
      <c r="D35" s="105">
        <f t="shared" si="2"/>
        <v>27070384000</v>
      </c>
      <c r="E35" s="104">
        <f>SUM([15]hda!$G$335)</f>
        <v>9176001290</v>
      </c>
      <c r="F35" s="63"/>
      <c r="G35" s="10"/>
      <c r="H35" s="105"/>
    </row>
    <row r="36" spans="1:10" hidden="1" x14ac:dyDescent="0.2">
      <c r="A36" s="115" t="s">
        <v>146</v>
      </c>
      <c r="B36" s="104"/>
      <c r="C36" s="10"/>
      <c r="D36" s="105">
        <f t="shared" si="2"/>
        <v>0</v>
      </c>
      <c r="E36" s="104"/>
      <c r="F36" s="63"/>
      <c r="G36" s="10"/>
      <c r="H36" s="105"/>
    </row>
    <row r="37" spans="1:10" hidden="1" x14ac:dyDescent="0.2">
      <c r="A37" s="115" t="s">
        <v>147</v>
      </c>
      <c r="B37" s="104"/>
      <c r="C37" s="10"/>
      <c r="D37" s="105">
        <f t="shared" si="2"/>
        <v>0</v>
      </c>
      <c r="E37" s="104"/>
      <c r="F37" s="63"/>
      <c r="G37" s="10"/>
      <c r="H37" s="105"/>
    </row>
    <row r="38" spans="1:10" hidden="1" x14ac:dyDescent="0.2">
      <c r="A38" s="115" t="s">
        <v>148</v>
      </c>
      <c r="B38" s="104"/>
      <c r="C38" s="10"/>
      <c r="D38" s="105">
        <f t="shared" si="2"/>
        <v>0</v>
      </c>
      <c r="E38" s="104"/>
      <c r="F38" s="63"/>
      <c r="G38" s="10"/>
      <c r="H38" s="105"/>
    </row>
    <row r="39" spans="1:10" x14ac:dyDescent="0.2">
      <c r="A39" s="116" t="s">
        <v>126</v>
      </c>
      <c r="B39" s="107">
        <f>SUM(B40+B52+B60)</f>
        <v>11541525491000</v>
      </c>
      <c r="C39" s="108">
        <f>SUM(C40+C52+C60)</f>
        <v>0</v>
      </c>
      <c r="D39" s="109">
        <f t="shared" si="2"/>
        <v>11541525491000</v>
      </c>
      <c r="E39" s="457"/>
      <c r="F39" s="110">
        <f>SUM(F40+F52+F60)</f>
        <v>770949569708</v>
      </c>
      <c r="G39" s="108">
        <f>SUM(G40+G52+G60)</f>
        <v>1007429509845</v>
      </c>
      <c r="H39" s="109">
        <f t="shared" ref="H39" si="3">SUM(F39:G39)</f>
        <v>1778379079553</v>
      </c>
    </row>
    <row r="40" spans="1:10" x14ac:dyDescent="0.2">
      <c r="A40" s="115" t="s">
        <v>149</v>
      </c>
      <c r="B40" s="104">
        <f>SUM(B41,B42,B43,B48,B49,B50,B51)</f>
        <v>979961376000</v>
      </c>
      <c r="C40" s="10">
        <f>SUM(C41,C42,C43,C48,C49,C50,C51)</f>
        <v>0</v>
      </c>
      <c r="D40" s="105">
        <f t="shared" si="2"/>
        <v>979961376000</v>
      </c>
      <c r="E40" s="146"/>
      <c r="F40" s="63">
        <f>SUM(F41,F42,F43,F48,F49,F50,F51)</f>
        <v>138347703912</v>
      </c>
      <c r="G40" s="10">
        <f>SUM(G41,G42,G43,G48,G49,G50,G51)</f>
        <v>52343864220</v>
      </c>
      <c r="H40" s="105">
        <f>SUM(H41,H42,H43,H48,H49,H50,H51)</f>
        <v>190691568132</v>
      </c>
      <c r="J40" s="47"/>
    </row>
    <row r="41" spans="1:10" x14ac:dyDescent="0.2">
      <c r="A41" s="115" t="s">
        <v>150</v>
      </c>
      <c r="B41" s="104">
        <f>SUM([11]ctas!$D$10)</f>
        <v>733885415000</v>
      </c>
      <c r="C41" s="10">
        <f>SUM([11]ctas!$E$10)</f>
        <v>205761507</v>
      </c>
      <c r="D41" s="105">
        <f t="shared" si="2"/>
        <v>734091176507</v>
      </c>
      <c r="E41" s="146"/>
      <c r="F41" s="63">
        <f>SUM([11]ctas!$J$10)</f>
        <v>129723914718</v>
      </c>
      <c r="G41" s="10">
        <f t="shared" ref="G41:G42" si="4">SUM(H41-F41)</f>
        <v>26942723538</v>
      </c>
      <c r="H41" s="105">
        <f>SUM([11]ctas!$N$10)</f>
        <v>156666638256</v>
      </c>
    </row>
    <row r="42" spans="1:10" x14ac:dyDescent="0.2">
      <c r="A42" s="115" t="s">
        <v>151</v>
      </c>
      <c r="B42" s="104">
        <f>SUM([11]ctas!$D$64)</f>
        <v>161215713000</v>
      </c>
      <c r="C42" s="10">
        <f>SUM([11]ctas!$E$64)</f>
        <v>-216285838</v>
      </c>
      <c r="D42" s="105">
        <f t="shared" si="2"/>
        <v>160999427162</v>
      </c>
      <c r="E42" s="146"/>
      <c r="F42" s="63">
        <f>SUM([11]ctas!$J$64)</f>
        <v>8265054451</v>
      </c>
      <c r="G42" s="10">
        <f t="shared" si="4"/>
        <v>25401140682</v>
      </c>
      <c r="H42" s="105">
        <f>SUM([11]ctas!$N$64)</f>
        <v>33666195133</v>
      </c>
    </row>
    <row r="43" spans="1:10" x14ac:dyDescent="0.2">
      <c r="A43" s="115" t="s">
        <v>152</v>
      </c>
      <c r="B43" s="104">
        <f>SUM(B44:B47)</f>
        <v>84860248000</v>
      </c>
      <c r="C43" s="10">
        <f>SUM(C44:C47)</f>
        <v>0</v>
      </c>
      <c r="D43" s="105">
        <f t="shared" si="2"/>
        <v>84860248000</v>
      </c>
      <c r="E43" s="146"/>
      <c r="F43" s="63">
        <f>SUM(F44:F47)</f>
        <v>348590000</v>
      </c>
      <c r="G43" s="10">
        <f>SUM(G44:G47)</f>
        <v>0</v>
      </c>
      <c r="H43" s="105">
        <f>SUM(H44:H47)</f>
        <v>348590000</v>
      </c>
    </row>
    <row r="44" spans="1:10" hidden="1" x14ac:dyDescent="0.2">
      <c r="A44" s="115" t="s">
        <v>153</v>
      </c>
      <c r="B44" s="104"/>
      <c r="C44" s="10"/>
      <c r="D44" s="105">
        <f t="shared" si="2"/>
        <v>0</v>
      </c>
      <c r="E44" s="146"/>
      <c r="F44" s="63"/>
      <c r="G44" s="10"/>
      <c r="H44" s="105"/>
    </row>
    <row r="45" spans="1:10" x14ac:dyDescent="0.2">
      <c r="A45" s="115" t="s">
        <v>154</v>
      </c>
      <c r="B45" s="104">
        <f>SUM([11]ctas!$D$137)</f>
        <v>84860248000</v>
      </c>
      <c r="C45" s="10">
        <f>SUM([11]ctas!$E$137)</f>
        <v>0</v>
      </c>
      <c r="D45" s="105">
        <f t="shared" si="2"/>
        <v>84860248000</v>
      </c>
      <c r="E45" s="146"/>
      <c r="F45" s="63">
        <f>SUM([11]ctas!$J$137)</f>
        <v>348590000</v>
      </c>
      <c r="G45" s="10">
        <f t="shared" ref="G45:G50" si="5">SUM(H45-F45)</f>
        <v>0</v>
      </c>
      <c r="H45" s="105">
        <f>SUM([11]ctas!$N$137)</f>
        <v>348590000</v>
      </c>
    </row>
    <row r="46" spans="1:10" hidden="1" x14ac:dyDescent="0.2">
      <c r="A46" s="115" t="s">
        <v>155</v>
      </c>
      <c r="B46" s="104"/>
      <c r="C46" s="10"/>
      <c r="D46" s="105">
        <f t="shared" si="2"/>
        <v>0</v>
      </c>
      <c r="E46" s="146"/>
      <c r="F46" s="63"/>
      <c r="G46" s="10">
        <f t="shared" si="5"/>
        <v>0</v>
      </c>
      <c r="H46" s="105"/>
    </row>
    <row r="47" spans="1:10" hidden="1" x14ac:dyDescent="0.2">
      <c r="A47" s="115" t="s">
        <v>156</v>
      </c>
      <c r="B47" s="104"/>
      <c r="C47" s="10"/>
      <c r="D47" s="105">
        <f t="shared" si="2"/>
        <v>0</v>
      </c>
      <c r="E47" s="146"/>
      <c r="F47" s="63"/>
      <c r="G47" s="10">
        <f t="shared" si="5"/>
        <v>0</v>
      </c>
      <c r="H47" s="105"/>
    </row>
    <row r="48" spans="1:10" hidden="1" x14ac:dyDescent="0.2">
      <c r="A48" s="115" t="s">
        <v>157</v>
      </c>
      <c r="B48" s="104"/>
      <c r="C48" s="10"/>
      <c r="D48" s="105"/>
      <c r="E48" s="146"/>
      <c r="F48" s="63"/>
      <c r="G48" s="10">
        <f t="shared" si="5"/>
        <v>0</v>
      </c>
      <c r="H48" s="105"/>
    </row>
    <row r="49" spans="1:8" hidden="1" x14ac:dyDescent="0.2">
      <c r="A49" s="115" t="s">
        <v>158</v>
      </c>
      <c r="B49" s="104"/>
      <c r="C49" s="10"/>
      <c r="D49" s="105">
        <f t="shared" si="2"/>
        <v>0</v>
      </c>
      <c r="E49" s="146"/>
      <c r="F49" s="63"/>
      <c r="G49" s="10">
        <f t="shared" si="5"/>
        <v>0</v>
      </c>
      <c r="H49" s="105"/>
    </row>
    <row r="50" spans="1:8" x14ac:dyDescent="0.2">
      <c r="A50" s="115" t="s">
        <v>159</v>
      </c>
      <c r="B50" s="104">
        <f>SUM([11]ctas!$D$186)</f>
        <v>0</v>
      </c>
      <c r="C50" s="10">
        <f>SUM([11]ctas!$E$186)</f>
        <v>10524331</v>
      </c>
      <c r="D50" s="105">
        <f>SUM(B50:C50)</f>
        <v>10524331</v>
      </c>
      <c r="E50" s="146"/>
      <c r="F50" s="63">
        <f>SUM([11]ctas!$J$186)</f>
        <v>10144743</v>
      </c>
      <c r="G50" s="10">
        <f t="shared" si="5"/>
        <v>0</v>
      </c>
      <c r="H50" s="105">
        <f>SUM([11]ctas!$N$186)</f>
        <v>10144743</v>
      </c>
    </row>
    <row r="51" spans="1:8" hidden="1" x14ac:dyDescent="0.2">
      <c r="A51" s="115" t="s">
        <v>326</v>
      </c>
      <c r="B51" s="104"/>
      <c r="C51" s="10"/>
      <c r="D51" s="105">
        <f t="shared" si="2"/>
        <v>0</v>
      </c>
      <c r="E51" s="146"/>
      <c r="F51" s="63"/>
      <c r="G51" s="10"/>
      <c r="H51" s="105"/>
    </row>
    <row r="52" spans="1:8" x14ac:dyDescent="0.2">
      <c r="A52" s="115" t="s">
        <v>160</v>
      </c>
      <c r="B52" s="104">
        <f>SUM(B53:B59)</f>
        <v>577908099000</v>
      </c>
      <c r="C52" s="10">
        <f>SUM(C53:C59)</f>
        <v>0</v>
      </c>
      <c r="D52" s="105">
        <f t="shared" si="2"/>
        <v>577908099000</v>
      </c>
      <c r="E52" s="146"/>
      <c r="F52" s="63">
        <f>SUM(F53:F59)</f>
        <v>30406662635</v>
      </c>
      <c r="G52" s="10">
        <f>SUM(G53:G59)</f>
        <v>0</v>
      </c>
      <c r="H52" s="105">
        <f>SUM(H53:H59)</f>
        <v>30406662635</v>
      </c>
    </row>
    <row r="53" spans="1:8" x14ac:dyDescent="0.2">
      <c r="A53" s="115" t="s">
        <v>161</v>
      </c>
      <c r="B53" s="104">
        <f>SUM([11]ctas!$D$376)</f>
        <v>371490871000</v>
      </c>
      <c r="C53" s="10">
        <f>SUM([11]ctas!$E$376)</f>
        <v>0</v>
      </c>
      <c r="D53" s="105">
        <f t="shared" si="2"/>
        <v>371490871000</v>
      </c>
      <c r="E53" s="146"/>
      <c r="F53" s="63">
        <f>SUM([11]ctas!$J$376)</f>
        <v>7253703547</v>
      </c>
      <c r="G53" s="10">
        <f t="shared" ref="G53:G57" si="6">SUM(H53-F53)</f>
        <v>0</v>
      </c>
      <c r="H53" s="105">
        <f>SUM([11]ctas!$N$376)</f>
        <v>7253703547</v>
      </c>
    </row>
    <row r="54" spans="1:8" x14ac:dyDescent="0.2">
      <c r="A54" s="115" t="s">
        <v>162</v>
      </c>
      <c r="B54" s="104">
        <f>SUM([11]ctas!$D$380)</f>
        <v>204495263000</v>
      </c>
      <c r="C54" s="10">
        <f>SUM([11]ctas!$E$380)</f>
        <v>0</v>
      </c>
      <c r="D54" s="105">
        <f t="shared" si="2"/>
        <v>204495263000</v>
      </c>
      <c r="E54" s="146"/>
      <c r="F54" s="63">
        <f>SUM([11]ctas!$J$380)</f>
        <v>21350265243</v>
      </c>
      <c r="G54" s="10">
        <f t="shared" si="6"/>
        <v>0</v>
      </c>
      <c r="H54" s="105">
        <f>SUM([11]ctas!$N$380)</f>
        <v>21350265243</v>
      </c>
    </row>
    <row r="55" spans="1:8" hidden="1" x14ac:dyDescent="0.2">
      <c r="A55" s="115" t="s">
        <v>163</v>
      </c>
      <c r="B55" s="104"/>
      <c r="C55" s="10"/>
      <c r="D55" s="105">
        <f t="shared" si="2"/>
        <v>0</v>
      </c>
      <c r="E55" s="146"/>
      <c r="F55" s="63"/>
      <c r="G55" s="10">
        <f t="shared" si="6"/>
        <v>0</v>
      </c>
      <c r="H55" s="105"/>
    </row>
    <row r="56" spans="1:8" ht="25.5" hidden="1" x14ac:dyDescent="0.2">
      <c r="A56" s="115" t="s">
        <v>164</v>
      </c>
      <c r="B56" s="104"/>
      <c r="C56" s="10"/>
      <c r="D56" s="105">
        <f t="shared" si="2"/>
        <v>0</v>
      </c>
      <c r="E56" s="146"/>
      <c r="F56" s="63"/>
      <c r="G56" s="10">
        <f t="shared" si="6"/>
        <v>0</v>
      </c>
      <c r="H56" s="105"/>
    </row>
    <row r="57" spans="1:8" x14ac:dyDescent="0.2">
      <c r="A57" s="115" t="s">
        <v>165</v>
      </c>
      <c r="B57" s="104">
        <f>SUM([11]ctas!$D$386)</f>
        <v>1921965000</v>
      </c>
      <c r="C57" s="10">
        <f>SUM([11]ctas!$E$386)</f>
        <v>0</v>
      </c>
      <c r="D57" s="105">
        <f t="shared" si="2"/>
        <v>1921965000</v>
      </c>
      <c r="E57" s="146"/>
      <c r="F57" s="63">
        <f>SUM([11]ctas!$J$386)</f>
        <v>1802693845</v>
      </c>
      <c r="G57" s="10">
        <f t="shared" si="6"/>
        <v>0</v>
      </c>
      <c r="H57" s="105">
        <f>SUM([11]ctas!$N$386)</f>
        <v>1802693845</v>
      </c>
    </row>
    <row r="58" spans="1:8" hidden="1" x14ac:dyDescent="0.2">
      <c r="A58" s="115" t="s">
        <v>166</v>
      </c>
      <c r="B58" s="104"/>
      <c r="C58" s="10"/>
      <c r="D58" s="105"/>
      <c r="E58" s="146"/>
      <c r="F58" s="63"/>
      <c r="G58" s="10"/>
      <c r="H58" s="105"/>
    </row>
    <row r="59" spans="1:8" hidden="1" x14ac:dyDescent="0.2">
      <c r="A59" s="115" t="s">
        <v>167</v>
      </c>
      <c r="B59" s="104"/>
      <c r="C59" s="10"/>
      <c r="D59" s="105">
        <f t="shared" si="2"/>
        <v>0</v>
      </c>
      <c r="E59" s="146"/>
      <c r="F59" s="63"/>
      <c r="G59" s="10"/>
      <c r="H59" s="105"/>
    </row>
    <row r="60" spans="1:8" x14ac:dyDescent="0.2">
      <c r="A60" s="115" t="s">
        <v>168</v>
      </c>
      <c r="B60" s="104">
        <f>SUM(B61:B65)</f>
        <v>9983656016000</v>
      </c>
      <c r="C60" s="10">
        <f>SUM(C61:C65)</f>
        <v>0</v>
      </c>
      <c r="D60" s="105">
        <f t="shared" si="2"/>
        <v>9983656016000</v>
      </c>
      <c r="E60" s="146"/>
      <c r="F60" s="63">
        <f>SUM(F61:F65)</f>
        <v>602195203161</v>
      </c>
      <c r="G60" s="10">
        <f>SUM(G61:G65)</f>
        <v>955085645625</v>
      </c>
      <c r="H60" s="105">
        <f>SUM(H61:H65)</f>
        <v>1557280848786</v>
      </c>
    </row>
    <row r="61" spans="1:8" x14ac:dyDescent="0.2">
      <c r="A61" s="115" t="s">
        <v>169</v>
      </c>
      <c r="B61" s="104">
        <f>SUM([11]ctas!$D$396)</f>
        <v>5099974862000</v>
      </c>
      <c r="C61" s="10">
        <f>SUM([11]ctas!$E$396)</f>
        <v>-7268800</v>
      </c>
      <c r="D61" s="105">
        <f t="shared" si="2"/>
        <v>5099967593200</v>
      </c>
      <c r="E61" s="146"/>
      <c r="F61" s="63">
        <f>SUM([11]ctas!$J$396)</f>
        <v>442249304814</v>
      </c>
      <c r="G61" s="10">
        <f t="shared" ref="G61:G64" si="7">SUM(H61-F61)</f>
        <v>953949068589</v>
      </c>
      <c r="H61" s="105">
        <f>SUM([11]ctas!$N$396)</f>
        <v>1396198373403</v>
      </c>
    </row>
    <row r="62" spans="1:8" x14ac:dyDescent="0.2">
      <c r="A62" s="115" t="s">
        <v>170</v>
      </c>
      <c r="B62" s="104">
        <f>SUM([11]ctas!$D$1260)</f>
        <v>4767431908000</v>
      </c>
      <c r="C62" s="10">
        <f>SUM([11]ctas!$E$1260)</f>
        <v>0</v>
      </c>
      <c r="D62" s="105">
        <f t="shared" si="2"/>
        <v>4767431908000</v>
      </c>
      <c r="E62" s="146"/>
      <c r="F62" s="63">
        <f>SUM([11]ctas!$J$1260)</f>
        <v>157572047223</v>
      </c>
      <c r="G62" s="10">
        <f t="shared" si="7"/>
        <v>1000000000</v>
      </c>
      <c r="H62" s="105">
        <f>SUM([11]ctas!$N$1260)</f>
        <v>158572047223</v>
      </c>
    </row>
    <row r="63" spans="1:8" hidden="1" x14ac:dyDescent="0.2">
      <c r="A63" s="117" t="s">
        <v>158</v>
      </c>
      <c r="B63" s="104"/>
      <c r="C63" s="10"/>
      <c r="D63" s="118">
        <f t="shared" si="2"/>
        <v>0</v>
      </c>
      <c r="E63" s="458"/>
      <c r="F63" s="63"/>
      <c r="G63" s="10">
        <f t="shared" si="7"/>
        <v>0</v>
      </c>
      <c r="H63" s="105"/>
    </row>
    <row r="64" spans="1:8" ht="13.5" thickBot="1" x14ac:dyDescent="0.25">
      <c r="A64" s="115" t="s">
        <v>171</v>
      </c>
      <c r="B64" s="104">
        <f>SUM([11]ctas!$D$1375)</f>
        <v>116249246000</v>
      </c>
      <c r="C64" s="10">
        <f>SUM([11]ctas!$E$1375)</f>
        <v>7268800</v>
      </c>
      <c r="D64" s="105">
        <f>SUM(B64:C64)</f>
        <v>116256514800</v>
      </c>
      <c r="E64" s="146"/>
      <c r="F64" s="456">
        <f>SUM([11]ctas!$J$1375)</f>
        <v>2373851124</v>
      </c>
      <c r="G64" s="112">
        <f t="shared" si="7"/>
        <v>136577036</v>
      </c>
      <c r="H64" s="113">
        <f>SUM([11]ctas!$N$1375)</f>
        <v>2510428160</v>
      </c>
    </row>
    <row r="65" spans="1:9" ht="13.5" hidden="1" thickBot="1" x14ac:dyDescent="0.25">
      <c r="A65" s="248" t="s">
        <v>326</v>
      </c>
      <c r="B65" s="249"/>
      <c r="C65" s="250"/>
      <c r="D65" s="251">
        <f>SUM(B65:C65)</f>
        <v>0</v>
      </c>
      <c r="E65" s="252"/>
      <c r="F65" s="249"/>
      <c r="G65" s="250"/>
      <c r="H65" s="251">
        <f>SUM(F65:G65)</f>
        <v>0</v>
      </c>
    </row>
    <row r="66" spans="1:9" ht="25.5" customHeight="1" thickBot="1" x14ac:dyDescent="0.25">
      <c r="A66" s="632" t="s">
        <v>181</v>
      </c>
      <c r="B66" s="632"/>
      <c r="C66" s="632"/>
      <c r="D66" s="632"/>
      <c r="E66" s="632"/>
      <c r="F66" s="632"/>
      <c r="G66" s="632"/>
      <c r="H66" s="632"/>
    </row>
    <row r="67" spans="1:9" ht="13.5" hidden="1" thickBot="1" x14ac:dyDescent="0.25">
      <c r="A67" s="633"/>
      <c r="B67" s="633"/>
      <c r="C67" s="633"/>
      <c r="D67" s="633"/>
      <c r="E67" s="633"/>
      <c r="F67" s="633"/>
      <c r="G67" s="633"/>
      <c r="H67" s="633"/>
    </row>
    <row r="68" spans="1:9" x14ac:dyDescent="0.2">
      <c r="A68" s="114" t="s">
        <v>122</v>
      </c>
      <c r="B68" s="99">
        <f>SUM(B69:B71)</f>
        <v>1934040526000</v>
      </c>
      <c r="C68" s="100">
        <f>SUM(C69:C71)</f>
        <v>23367382903</v>
      </c>
      <c r="D68" s="101">
        <f>SUM(B68:C68)</f>
        <v>1957407908903</v>
      </c>
      <c r="E68" s="100">
        <f>SUM(E69:E71)</f>
        <v>427386638163</v>
      </c>
      <c r="F68" s="102"/>
      <c r="G68" s="100"/>
      <c r="H68" s="101"/>
    </row>
    <row r="69" spans="1:9" x14ac:dyDescent="0.2">
      <c r="A69" s="115" t="s">
        <v>123</v>
      </c>
      <c r="B69" s="104">
        <f>SUM([15]espub!$C$13)</f>
        <v>455065104000</v>
      </c>
      <c r="C69" s="104">
        <f>SUM([15]espub!$D$13)</f>
        <v>21926536894</v>
      </c>
      <c r="D69" s="105">
        <f>SUM(B69:C69)</f>
        <v>476991640894</v>
      </c>
      <c r="E69" s="104">
        <f>SUM([15]espub!$G$13)</f>
        <v>149115373649</v>
      </c>
      <c r="F69" s="63"/>
      <c r="G69" s="10"/>
      <c r="H69" s="105"/>
    </row>
    <row r="70" spans="1:9" x14ac:dyDescent="0.2">
      <c r="A70" s="115" t="s">
        <v>124</v>
      </c>
      <c r="B70" s="104">
        <f>SUM([15]espub!$C$218)</f>
        <v>523578319000</v>
      </c>
      <c r="C70" s="104">
        <f>SUM([15]espub!$D$218)</f>
        <v>0</v>
      </c>
      <c r="D70" s="105">
        <f t="shared" ref="D70:D75" si="8">SUM(B70:C70)</f>
        <v>523578319000</v>
      </c>
      <c r="E70" s="104">
        <f>SUM([15]espub!$G$218)</f>
        <v>126950531451</v>
      </c>
      <c r="F70" s="63"/>
      <c r="G70" s="10"/>
      <c r="H70" s="105"/>
    </row>
    <row r="71" spans="1:9" x14ac:dyDescent="0.2">
      <c r="A71" s="115" t="s">
        <v>125</v>
      </c>
      <c r="B71" s="104">
        <f>SUM([15]espub!$C$300)</f>
        <v>955397103000</v>
      </c>
      <c r="C71" s="104">
        <f>SUM([15]espub!$D$300)</f>
        <v>1440846009</v>
      </c>
      <c r="D71" s="105">
        <f t="shared" si="8"/>
        <v>956837949009</v>
      </c>
      <c r="E71" s="104">
        <f>SUM([15]espub!$G$300)</f>
        <v>151320733063</v>
      </c>
      <c r="F71" s="63"/>
      <c r="G71" s="10"/>
      <c r="H71" s="105"/>
    </row>
    <row r="72" spans="1:9" x14ac:dyDescent="0.2">
      <c r="A72" s="116" t="s">
        <v>126</v>
      </c>
      <c r="B72" s="107">
        <f>SUM(B73:B75)</f>
        <v>5394551131000</v>
      </c>
      <c r="C72" s="108">
        <f>SUM(C73:C75)</f>
        <v>23367382903</v>
      </c>
      <c r="D72" s="109">
        <f t="shared" si="8"/>
        <v>5417918513903</v>
      </c>
      <c r="E72" s="109">
        <f>SUM(E73:E75)</f>
        <v>0</v>
      </c>
      <c r="F72" s="110">
        <f>SUM(F73:F75)</f>
        <v>526917255787</v>
      </c>
      <c r="G72" s="108">
        <f>SUM(G73:G75)</f>
        <v>709520307642</v>
      </c>
      <c r="H72" s="109">
        <f>SUM(F72:G72)</f>
        <v>1236437563429</v>
      </c>
    </row>
    <row r="73" spans="1:9" x14ac:dyDescent="0.2">
      <c r="A73" s="115" t="s">
        <v>127</v>
      </c>
      <c r="B73" s="104">
        <f>SUM([12]estapub!$D$9)</f>
        <v>896039380000</v>
      </c>
      <c r="C73" s="10">
        <f>SUM([12]estapub!$E$9)</f>
        <v>0</v>
      </c>
      <c r="D73" s="105">
        <f t="shared" si="8"/>
        <v>896039380000</v>
      </c>
      <c r="E73" s="105"/>
      <c r="F73" s="104">
        <f>SUM([12]estapub!$J$9)</f>
        <v>164310928778</v>
      </c>
      <c r="G73" s="149">
        <f>SUM(H73-F73)</f>
        <v>16603342216</v>
      </c>
      <c r="H73" s="10">
        <f>SUM([12]estapub!$N$9)</f>
        <v>180914270994</v>
      </c>
    </row>
    <row r="74" spans="1:9" x14ac:dyDescent="0.2">
      <c r="A74" s="115" t="s">
        <v>128</v>
      </c>
      <c r="B74" s="104">
        <f>SUM([12]estapub!$D$375)</f>
        <v>217711857000</v>
      </c>
      <c r="C74" s="10">
        <f>SUM([12]estapub!$E$375)</f>
        <v>0</v>
      </c>
      <c r="D74" s="105">
        <f t="shared" si="8"/>
        <v>217711857000</v>
      </c>
      <c r="E74" s="105"/>
      <c r="F74" s="104">
        <f>SUM([12]estapub!$J$375)</f>
        <v>23364492332</v>
      </c>
      <c r="G74" s="149">
        <f t="shared" ref="G74:G75" si="9">SUM(H74-F74)</f>
        <v>0</v>
      </c>
      <c r="H74" s="10">
        <f>SUM([12]estapub!$N$375)</f>
        <v>23364492332</v>
      </c>
    </row>
    <row r="75" spans="1:9" ht="13.5" thickBot="1" x14ac:dyDescent="0.25">
      <c r="A75" s="119" t="s">
        <v>129</v>
      </c>
      <c r="B75" s="104">
        <f>SUM([12]estapub!$D$395)</f>
        <v>4280799894000</v>
      </c>
      <c r="C75" s="112">
        <f>SUM([12]estapub!$E$395)</f>
        <v>23367382903</v>
      </c>
      <c r="D75" s="113">
        <f t="shared" si="8"/>
        <v>4304167276903</v>
      </c>
      <c r="E75" s="113"/>
      <c r="F75" s="104">
        <f>SUM([12]estapub!$J$395)</f>
        <v>339241834677</v>
      </c>
      <c r="G75" s="426">
        <f t="shared" si="9"/>
        <v>692916965426</v>
      </c>
      <c r="H75" s="112">
        <f>SUM([12]estapub!$N$395)</f>
        <v>1032158800103</v>
      </c>
    </row>
    <row r="76" spans="1:9" x14ac:dyDescent="0.2">
      <c r="A76" s="632" t="s">
        <v>67</v>
      </c>
      <c r="B76" s="632"/>
      <c r="C76" s="632"/>
      <c r="D76" s="632"/>
      <c r="E76" s="632"/>
      <c r="F76" s="632"/>
      <c r="G76" s="632"/>
      <c r="H76" s="632"/>
    </row>
    <row r="77" spans="1:9" ht="9" customHeight="1" thickBot="1" x14ac:dyDescent="0.25">
      <c r="A77" s="633"/>
      <c r="B77" s="633"/>
      <c r="C77" s="633"/>
      <c r="D77" s="633"/>
      <c r="E77" s="633"/>
      <c r="F77" s="634"/>
      <c r="G77" s="634"/>
      <c r="H77" s="634"/>
    </row>
    <row r="78" spans="1:9" x14ac:dyDescent="0.2">
      <c r="A78" s="114" t="s">
        <v>122</v>
      </c>
      <c r="B78" s="99">
        <f>SUM(B79:B81)</f>
        <v>88006195000</v>
      </c>
      <c r="C78" s="100">
        <f>SUM(C79:C81)</f>
        <v>0</v>
      </c>
      <c r="D78" s="101">
        <f>SUM(B78:C78)</f>
        <v>88006195000</v>
      </c>
      <c r="E78" s="148">
        <f>SUM(E79:E81)</f>
        <v>37323094196</v>
      </c>
      <c r="F78" s="102"/>
      <c r="G78" s="100"/>
      <c r="H78" s="101"/>
      <c r="I78" s="47">
        <f>+B78+B9</f>
        <v>88931195000</v>
      </c>
    </row>
    <row r="79" spans="1:9" x14ac:dyDescent="0.2">
      <c r="A79" s="115" t="s">
        <v>123</v>
      </c>
      <c r="B79" s="104">
        <f>SUM([15]uni!$C$13)</f>
        <v>53373899000</v>
      </c>
      <c r="C79" s="104">
        <f>SUM([15]uni!$D$13)</f>
        <v>0</v>
      </c>
      <c r="D79" s="105">
        <f>SUM(B79:C79)</f>
        <v>53373899000</v>
      </c>
      <c r="E79" s="104">
        <f>SUM([15]uni!$G$13)</f>
        <v>17030086571</v>
      </c>
      <c r="F79" s="63"/>
      <c r="G79" s="10"/>
      <c r="H79" s="105"/>
    </row>
    <row r="80" spans="1:9" x14ac:dyDescent="0.2">
      <c r="A80" s="115" t="s">
        <v>124</v>
      </c>
      <c r="B80" s="104">
        <f>SUM([15]uni!$C$218)</f>
        <v>17120651000</v>
      </c>
      <c r="C80" s="104">
        <f>SUM([15]uni!$D$218)</f>
        <v>0</v>
      </c>
      <c r="D80" s="105">
        <f t="shared" ref="D80:D85" si="10">SUM(B80:C80)</f>
        <v>17120651000</v>
      </c>
      <c r="E80" s="104">
        <f>SUM([15]uni!$G$218)</f>
        <v>4565506836</v>
      </c>
      <c r="F80" s="63"/>
      <c r="G80" s="10"/>
      <c r="H80" s="105"/>
    </row>
    <row r="81" spans="1:9" x14ac:dyDescent="0.2">
      <c r="A81" s="115" t="s">
        <v>125</v>
      </c>
      <c r="B81" s="104">
        <f>SUM([15]uni!$C$300)</f>
        <v>17511645000</v>
      </c>
      <c r="C81" s="104">
        <f>SUM([15]uni!$D$300)</f>
        <v>0</v>
      </c>
      <c r="D81" s="105">
        <f t="shared" si="10"/>
        <v>17511645000</v>
      </c>
      <c r="E81" s="104">
        <f>SUM([15]uni!$G$300)</f>
        <v>15727500789</v>
      </c>
      <c r="F81" s="63"/>
      <c r="G81" s="10"/>
      <c r="H81" s="105"/>
    </row>
    <row r="82" spans="1:9" x14ac:dyDescent="0.2">
      <c r="A82" s="116" t="s">
        <v>126</v>
      </c>
      <c r="B82" s="107">
        <f>SUM(B83:B85)</f>
        <v>258821575000</v>
      </c>
      <c r="C82" s="108">
        <f>SUM(C83:C85)</f>
        <v>0</v>
      </c>
      <c r="D82" s="109">
        <f t="shared" si="10"/>
        <v>258821575000</v>
      </c>
      <c r="E82" s="455">
        <f>SUM(E83:E85)</f>
        <v>0</v>
      </c>
      <c r="F82" s="110">
        <f>SUM(F83:F85)</f>
        <v>38627863234</v>
      </c>
      <c r="G82" s="108">
        <f>SUM(G83:G85)</f>
        <v>29702858247</v>
      </c>
      <c r="H82" s="109">
        <f>SUM(F82:G82)</f>
        <v>68330721481</v>
      </c>
    </row>
    <row r="83" spans="1:9" x14ac:dyDescent="0.2">
      <c r="A83" s="115" t="s">
        <v>127</v>
      </c>
      <c r="B83" s="104">
        <f>SUM([12]uni!$D$9)</f>
        <v>213853520000</v>
      </c>
      <c r="C83" s="104">
        <f>SUM([12]uni!$E$9)</f>
        <v>0</v>
      </c>
      <c r="D83" s="105">
        <f t="shared" si="10"/>
        <v>213853520000</v>
      </c>
      <c r="E83" s="149"/>
      <c r="F83" s="104">
        <f>SUM([12]uni!$J$9)</f>
        <v>38330516697</v>
      </c>
      <c r="G83" s="10">
        <f t="shared" ref="G83:G85" si="11">SUM(H83-F83)</f>
        <v>28636055491</v>
      </c>
      <c r="H83" s="104">
        <f>SUM([12]uni!$N$9)</f>
        <v>66966572188</v>
      </c>
    </row>
    <row r="84" spans="1:9" x14ac:dyDescent="0.2">
      <c r="A84" s="115" t="s">
        <v>128</v>
      </c>
      <c r="B84" s="104"/>
      <c r="C84" s="104"/>
      <c r="D84" s="105">
        <f t="shared" si="10"/>
        <v>0</v>
      </c>
      <c r="E84" s="149"/>
      <c r="F84" s="104"/>
      <c r="G84" s="10">
        <f t="shared" si="11"/>
        <v>0</v>
      </c>
      <c r="H84" s="104"/>
    </row>
    <row r="85" spans="1:9" ht="13.5" thickBot="1" x14ac:dyDescent="0.25">
      <c r="A85" s="119" t="s">
        <v>129</v>
      </c>
      <c r="B85" s="386">
        <f>SUM([12]uni!$D$395)</f>
        <v>44968055000</v>
      </c>
      <c r="C85" s="386">
        <f>SUM([12]uni!$E$395)</f>
        <v>0</v>
      </c>
      <c r="D85" s="113">
        <f t="shared" si="10"/>
        <v>44968055000</v>
      </c>
      <c r="E85" s="426"/>
      <c r="F85" s="386">
        <f>SUM([12]uni!$J$395)</f>
        <v>297346537</v>
      </c>
      <c r="G85" s="112">
        <f t="shared" si="11"/>
        <v>1066802756</v>
      </c>
      <c r="H85" s="386">
        <f>SUM([12]uni!$N$395)</f>
        <v>1364149293</v>
      </c>
    </row>
    <row r="86" spans="1:9" x14ac:dyDescent="0.2">
      <c r="A86" s="635"/>
      <c r="B86" s="635"/>
      <c r="C86" s="635"/>
      <c r="D86" s="635"/>
      <c r="E86" s="635"/>
      <c r="F86" s="635"/>
      <c r="G86" s="635"/>
      <c r="H86" s="635"/>
    </row>
    <row r="87" spans="1:9" ht="20.25" customHeight="1" thickBot="1" x14ac:dyDescent="0.3">
      <c r="A87" s="636" t="s">
        <v>69</v>
      </c>
      <c r="B87" s="636"/>
      <c r="C87" s="636"/>
      <c r="D87" s="636"/>
      <c r="E87" s="636"/>
      <c r="F87" s="636"/>
      <c r="G87" s="636"/>
      <c r="H87" s="636"/>
    </row>
    <row r="88" spans="1:9" x14ac:dyDescent="0.2">
      <c r="A88" s="120" t="s">
        <v>173</v>
      </c>
      <c r="B88" s="121">
        <f>SUM(B9+B19+B68+B78)</f>
        <v>17302281100000</v>
      </c>
      <c r="C88" s="122">
        <f>SUM(C9+C19+C68+C78)</f>
        <v>23367382903</v>
      </c>
      <c r="D88" s="123">
        <f t="shared" ref="D88:D95" si="12">SUM(B88:C88)</f>
        <v>17325648482903</v>
      </c>
      <c r="E88" s="124">
        <f>SUM(E9+E19+E68+E78)</f>
        <v>2741255322510</v>
      </c>
      <c r="F88" s="125"/>
      <c r="G88" s="122"/>
      <c r="H88" s="123"/>
    </row>
    <row r="89" spans="1:9" x14ac:dyDescent="0.2">
      <c r="A89" s="116" t="s">
        <v>123</v>
      </c>
      <c r="B89" s="126">
        <f>SUM(B10+B20+B69+B79)</f>
        <v>7827375098000</v>
      </c>
      <c r="C89" s="127">
        <f>SUM(C10+C20+C69+C79)</f>
        <v>21926536894</v>
      </c>
      <c r="D89" s="109">
        <f t="shared" si="12"/>
        <v>7849301634894</v>
      </c>
      <c r="E89" s="128">
        <f>SUM(E10+E20+E69+E79)</f>
        <v>1837857007277</v>
      </c>
      <c r="F89" s="129"/>
      <c r="G89" s="127"/>
      <c r="H89" s="130"/>
    </row>
    <row r="90" spans="1:9" x14ac:dyDescent="0.2">
      <c r="A90" s="116" t="s">
        <v>124</v>
      </c>
      <c r="B90" s="126">
        <f>SUM(B11+B23+B70+B80)</f>
        <v>2858879755000</v>
      </c>
      <c r="C90" s="127">
        <f>SUM(C11+C23+C70+C80)</f>
        <v>0</v>
      </c>
      <c r="D90" s="109">
        <f t="shared" si="12"/>
        <v>2858879755000</v>
      </c>
      <c r="E90" s="128">
        <f>SUM(E11+E23+E70+E80)</f>
        <v>627086538982</v>
      </c>
      <c r="F90" s="129"/>
      <c r="G90" s="127"/>
      <c r="H90" s="130"/>
      <c r="I90" s="47"/>
    </row>
    <row r="91" spans="1:9" x14ac:dyDescent="0.2">
      <c r="A91" s="116" t="s">
        <v>125</v>
      </c>
      <c r="B91" s="126">
        <f>SUM(B12+B27+B71+B81)</f>
        <v>6616026247000</v>
      </c>
      <c r="C91" s="127">
        <f>SUM(C12+C27+C71+C81)</f>
        <v>1440846009</v>
      </c>
      <c r="D91" s="109">
        <f t="shared" si="12"/>
        <v>6617467093009</v>
      </c>
      <c r="E91" s="128">
        <f>SUM(E12+E27+E71+E81)</f>
        <v>276311776251</v>
      </c>
      <c r="F91" s="129"/>
      <c r="G91" s="129"/>
      <c r="H91" s="129"/>
      <c r="I91" s="47"/>
    </row>
    <row r="92" spans="1:9" x14ac:dyDescent="0.2">
      <c r="A92" s="131" t="s">
        <v>174</v>
      </c>
      <c r="B92" s="132">
        <f>SUM(B13+B39+B72+B82)</f>
        <v>17302281100000</v>
      </c>
      <c r="C92" s="133">
        <f>SUM(C13+C39+C72+C82)</f>
        <v>23367382903</v>
      </c>
      <c r="D92" s="134">
        <f t="shared" si="12"/>
        <v>17325648482903</v>
      </c>
      <c r="E92" s="135"/>
      <c r="F92" s="136">
        <f>SUM(F13+F39+F72+F82)</f>
        <v>1356123597878</v>
      </c>
      <c r="G92" s="133">
        <f>SUM(G13+G39+G72+G82)</f>
        <v>1749916277831</v>
      </c>
      <c r="H92" s="134">
        <f>SUM(H93:H95)</f>
        <v>3106039875709</v>
      </c>
      <c r="I92" s="47"/>
    </row>
    <row r="93" spans="1:9" x14ac:dyDescent="0.2">
      <c r="A93" s="116" t="s">
        <v>127</v>
      </c>
      <c r="B93" s="126">
        <f>SUM(B14+B40+B73+B83)</f>
        <v>2191111179000</v>
      </c>
      <c r="C93" s="127">
        <f>SUM(C14+C40+C73+C83)</f>
        <v>0</v>
      </c>
      <c r="D93" s="109">
        <f t="shared" si="12"/>
        <v>2191111179000</v>
      </c>
      <c r="E93" s="128"/>
      <c r="F93" s="137">
        <f>SUM(F14+F40+F73+F83)</f>
        <v>360594448143</v>
      </c>
      <c r="G93" s="127">
        <f>SUM(G14+G40+G73+G83)</f>
        <v>100508617130</v>
      </c>
      <c r="H93" s="109">
        <f>SUM(F93:G93)</f>
        <v>461103065273</v>
      </c>
      <c r="I93" s="47"/>
    </row>
    <row r="94" spans="1:9" x14ac:dyDescent="0.2">
      <c r="A94" s="116" t="s">
        <v>128</v>
      </c>
      <c r="B94" s="126">
        <f>SUM(B15+B52+B74+B84)</f>
        <v>795619956000</v>
      </c>
      <c r="C94" s="127">
        <f>SUM(C15+C52+C74+C84)</f>
        <v>0</v>
      </c>
      <c r="D94" s="109">
        <f t="shared" si="12"/>
        <v>795619956000</v>
      </c>
      <c r="E94" s="128"/>
      <c r="F94" s="137">
        <f>SUM(F15+F52+F74+F84)</f>
        <v>53771154967</v>
      </c>
      <c r="G94" s="127">
        <f>SUM(G15+G52+G74+G84)</f>
        <v>0</v>
      </c>
      <c r="H94" s="109">
        <f>SUM(F94:G94)</f>
        <v>53771154967</v>
      </c>
    </row>
    <row r="95" spans="1:9" ht="13.5" thickBot="1" x14ac:dyDescent="0.25">
      <c r="A95" s="138" t="s">
        <v>129</v>
      </c>
      <c r="B95" s="139">
        <f>SUM(B16+B60+B75+B85)</f>
        <v>14315549965000</v>
      </c>
      <c r="C95" s="67">
        <f>SUM(C16+C60+C75+C85)</f>
        <v>23367382903</v>
      </c>
      <c r="D95" s="140">
        <f t="shared" si="12"/>
        <v>14338917347903</v>
      </c>
      <c r="E95" s="141"/>
      <c r="F95" s="142">
        <f>SUM(F16+F60+F75+F85)</f>
        <v>941757994768</v>
      </c>
      <c r="G95" s="67">
        <f>SUM(G16+G60+G75+G85)</f>
        <v>1649407660701</v>
      </c>
      <c r="H95" s="140">
        <f>SUM(F95:G95)</f>
        <v>2591165655469</v>
      </c>
    </row>
    <row r="96" spans="1:9" ht="38.25" customHeight="1" thickBot="1" x14ac:dyDescent="0.3">
      <c r="A96" s="637" t="s">
        <v>381</v>
      </c>
      <c r="B96" s="637"/>
      <c r="C96" s="637"/>
      <c r="D96" s="637"/>
      <c r="E96" s="637"/>
      <c r="F96" s="637"/>
      <c r="G96" s="637"/>
      <c r="H96" s="637"/>
    </row>
    <row r="97" spans="1:10" x14ac:dyDescent="0.2">
      <c r="A97" s="114" t="s">
        <v>122</v>
      </c>
      <c r="B97" s="99">
        <f>SUM(B98:B101)</f>
        <v>7314883140979</v>
      </c>
      <c r="C97" s="100">
        <f>SUM(C98:C101)</f>
        <v>-200000000000</v>
      </c>
      <c r="D97" s="101">
        <f>SUM(B97:C97)</f>
        <v>7114883140979</v>
      </c>
      <c r="E97" s="143">
        <f>SUM(E98:E101)</f>
        <v>1600069233951</v>
      </c>
      <c r="F97" s="102"/>
      <c r="G97" s="100"/>
      <c r="H97" s="101"/>
    </row>
    <row r="98" spans="1:10" x14ac:dyDescent="0.2">
      <c r="A98" s="115" t="s">
        <v>175</v>
      </c>
      <c r="B98" s="104">
        <f>SUM([13]ictas!$C$8)</f>
        <v>1269856651059</v>
      </c>
      <c r="C98" s="10">
        <f>SUM([13]ictas!$D$8)</f>
        <v>0</v>
      </c>
      <c r="D98" s="105">
        <f>SUM(B98:C98)</f>
        <v>1269856651059</v>
      </c>
      <c r="E98" s="104">
        <f>SUM([13]ictas!$G$8)</f>
        <v>738844452445</v>
      </c>
      <c r="F98" s="63"/>
      <c r="G98" s="10"/>
      <c r="H98" s="105"/>
    </row>
    <row r="99" spans="1:10" x14ac:dyDescent="0.2">
      <c r="A99" s="115" t="s">
        <v>123</v>
      </c>
      <c r="B99" s="104">
        <f>SUM([13]ictas!$C$13)</f>
        <v>1748345106916</v>
      </c>
      <c r="C99" s="10">
        <f>SUM([13]ictas!$D$13)</f>
        <v>0</v>
      </c>
      <c r="D99" s="105">
        <f t="shared" ref="D99:D107" si="13">SUM(B99:C99)</f>
        <v>1748345106916</v>
      </c>
      <c r="E99" s="104">
        <f>SUM([13]ictas!$G$13)</f>
        <v>437084118795</v>
      </c>
      <c r="F99" s="63"/>
      <c r="G99" s="10"/>
      <c r="H99" s="105"/>
      <c r="J99" s="47"/>
    </row>
    <row r="100" spans="1:10" x14ac:dyDescent="0.2">
      <c r="A100" s="115" t="s">
        <v>124</v>
      </c>
      <c r="B100" s="104">
        <f>SUM([13]ictas!$C$218)</f>
        <v>3965556566382</v>
      </c>
      <c r="C100" s="10">
        <f>SUM([13]ictas!$D$218)</f>
        <v>-200000000000</v>
      </c>
      <c r="D100" s="105">
        <f t="shared" si="13"/>
        <v>3765556566382</v>
      </c>
      <c r="E100" s="104">
        <f>SUM([13]ictas!$G$218)</f>
        <v>373793536387</v>
      </c>
      <c r="F100" s="63"/>
      <c r="G100" s="10"/>
      <c r="H100" s="105"/>
    </row>
    <row r="101" spans="1:10" x14ac:dyDescent="0.2">
      <c r="A101" s="115" t="s">
        <v>125</v>
      </c>
      <c r="B101" s="104">
        <f>SUM([13]ictas!$C$300)</f>
        <v>331124816622</v>
      </c>
      <c r="C101" s="10">
        <f>SUM([13]ictas!$D$300)</f>
        <v>0</v>
      </c>
      <c r="D101" s="105">
        <f t="shared" si="13"/>
        <v>331124816622</v>
      </c>
      <c r="E101" s="104">
        <f>SUM([13]ictas!$G$300)</f>
        <v>50347126324</v>
      </c>
      <c r="F101" s="63"/>
      <c r="G101" s="10"/>
      <c r="H101" s="105"/>
    </row>
    <row r="102" spans="1:10" x14ac:dyDescent="0.2">
      <c r="A102" s="116" t="s">
        <v>126</v>
      </c>
      <c r="B102" s="107">
        <f>SUM(B103:B107)</f>
        <v>7314883140979</v>
      </c>
      <c r="C102" s="108">
        <f>SUM(C103:C107)</f>
        <v>-200000000000</v>
      </c>
      <c r="D102" s="109">
        <f t="shared" si="13"/>
        <v>7114883140979</v>
      </c>
      <c r="E102" s="145"/>
      <c r="F102" s="110">
        <f>SUM(F103:F107)</f>
        <v>1031711638796</v>
      </c>
      <c r="G102" s="108">
        <f>SUM(G103:G107)</f>
        <v>1513231205644</v>
      </c>
      <c r="H102" s="109">
        <f t="shared" ref="H102" si="14">SUM(F102:G102)</f>
        <v>2544942844440</v>
      </c>
    </row>
    <row r="103" spans="1:10" x14ac:dyDescent="0.2">
      <c r="A103" s="115" t="s">
        <v>127</v>
      </c>
      <c r="B103" s="104">
        <f>SUM([13]gctas!$D$9)</f>
        <v>1067125454042</v>
      </c>
      <c r="C103" s="10">
        <f>SUM([13]gctas!$E$9)</f>
        <v>0</v>
      </c>
      <c r="D103" s="105">
        <f t="shared" si="13"/>
        <v>1067125454042</v>
      </c>
      <c r="E103" s="144"/>
      <c r="F103" s="104">
        <f>SUM([13]gctas!$J$9)</f>
        <v>210249679509</v>
      </c>
      <c r="G103" s="149">
        <f t="shared" ref="G103:G107" si="15">SUM(H103-F103)</f>
        <v>178966577762</v>
      </c>
      <c r="H103" s="105">
        <f>SUM([13]gctas!$N$9)</f>
        <v>389216257271</v>
      </c>
    </row>
    <row r="104" spans="1:10" x14ac:dyDescent="0.2">
      <c r="A104" s="103" t="s">
        <v>176</v>
      </c>
      <c r="B104" s="104">
        <f>SUM([13]gctas!$D$190)</f>
        <v>554427918099</v>
      </c>
      <c r="C104" s="10">
        <f>SUM([13]gctas!$E$190)</f>
        <v>0</v>
      </c>
      <c r="D104" s="105">
        <f t="shared" si="13"/>
        <v>554427918099</v>
      </c>
      <c r="E104" s="144"/>
      <c r="F104" s="104">
        <f>SUM([13]gctas!$J$190)</f>
        <v>117528497688</v>
      </c>
      <c r="G104" s="149">
        <f t="shared" si="15"/>
        <v>254384044220</v>
      </c>
      <c r="H104" s="105">
        <f>SUM([13]gctas!$N$190)</f>
        <v>371912541908</v>
      </c>
    </row>
    <row r="105" spans="1:10" x14ac:dyDescent="0.2">
      <c r="A105" s="115" t="s">
        <v>128</v>
      </c>
      <c r="B105" s="104">
        <f>SUM([13]gctas!$D$375)</f>
        <v>53482395000</v>
      </c>
      <c r="C105" s="10">
        <f>SUM([13]gctas!$E$375)</f>
        <v>0</v>
      </c>
      <c r="D105" s="105">
        <f t="shared" si="13"/>
        <v>53482395000</v>
      </c>
      <c r="E105" s="144"/>
      <c r="F105" s="104">
        <f>SUM([13]gctas!$J$375)</f>
        <v>15995714127</v>
      </c>
      <c r="G105" s="149">
        <f t="shared" si="15"/>
        <v>28811745713</v>
      </c>
      <c r="H105" s="105">
        <f>SUM([13]gctas!$N$375)</f>
        <v>44807459840</v>
      </c>
    </row>
    <row r="106" spans="1:10" x14ac:dyDescent="0.2">
      <c r="A106" s="115" t="s">
        <v>129</v>
      </c>
      <c r="B106" s="104">
        <f>SUM([13]gctas!$D$395)</f>
        <v>5469105195188</v>
      </c>
      <c r="C106" s="10">
        <f>SUM([13]gctas!$E$395)</f>
        <v>-200000000000</v>
      </c>
      <c r="D106" s="105">
        <f t="shared" si="13"/>
        <v>5269105195188</v>
      </c>
      <c r="E106" s="144"/>
      <c r="F106" s="104">
        <f>SUM([13]gctas!$J$395)</f>
        <v>687937747472</v>
      </c>
      <c r="G106" s="149">
        <f t="shared" si="15"/>
        <v>1051068837949</v>
      </c>
      <c r="H106" s="105">
        <f>SUM([13]gctas!$N$395)</f>
        <v>1739006585421</v>
      </c>
    </row>
    <row r="107" spans="1:10" ht="13.5" thickBot="1" x14ac:dyDescent="0.25">
      <c r="A107" s="119" t="s">
        <v>177</v>
      </c>
      <c r="B107" s="104">
        <f>SUM([13]gctas!$D$1376)</f>
        <v>170742178650</v>
      </c>
      <c r="C107" s="112">
        <f>SUM([13]gctas!$E$1376)</f>
        <v>0</v>
      </c>
      <c r="D107" s="113">
        <f t="shared" si="13"/>
        <v>170742178650</v>
      </c>
      <c r="E107" s="147"/>
      <c r="F107" s="386">
        <f>SUM([13]gctas!$J$1376)</f>
        <v>0</v>
      </c>
      <c r="G107" s="426">
        <f t="shared" si="15"/>
        <v>0</v>
      </c>
      <c r="H107" s="113">
        <f>SUM([13]gctas!$N$1376)</f>
        <v>0</v>
      </c>
    </row>
    <row r="108" spans="1:10" ht="38.25" customHeight="1" thickBot="1" x14ac:dyDescent="0.3">
      <c r="A108" s="637" t="s">
        <v>100</v>
      </c>
      <c r="B108" s="637"/>
      <c r="C108" s="637"/>
      <c r="D108" s="637"/>
      <c r="E108" s="637"/>
      <c r="F108" s="637"/>
      <c r="G108" s="637"/>
      <c r="H108" s="637"/>
    </row>
    <row r="109" spans="1:10" x14ac:dyDescent="0.2">
      <c r="A109" s="98" t="s">
        <v>122</v>
      </c>
      <c r="B109" s="99">
        <f>SUM(B110:B113)</f>
        <v>1395785000000</v>
      </c>
      <c r="C109" s="148">
        <f>SUM(C110:C113)</f>
        <v>1305899741</v>
      </c>
      <c r="D109" s="101">
        <f>SUM(B109:C109)</f>
        <v>1397090899741</v>
      </c>
      <c r="E109" s="425">
        <f>SUM(E110:E113)</f>
        <v>320905567728</v>
      </c>
      <c r="F109" s="102"/>
      <c r="G109" s="100"/>
      <c r="H109" s="101"/>
    </row>
    <row r="110" spans="1:10" x14ac:dyDescent="0.2">
      <c r="A110" s="103" t="s">
        <v>175</v>
      </c>
      <c r="B110" s="104">
        <f>SUM([16]cta!$C$8)</f>
        <v>37875000000</v>
      </c>
      <c r="C110" s="10">
        <f>SUM([16]cta!$D$8)</f>
        <v>0</v>
      </c>
      <c r="D110" s="105">
        <f>SUM(B110:C110)</f>
        <v>37875000000</v>
      </c>
      <c r="E110" s="104">
        <f>SUM([16]cta!$G$8)</f>
        <v>77179242101</v>
      </c>
      <c r="F110" s="63"/>
      <c r="G110" s="10"/>
      <c r="H110" s="105"/>
    </row>
    <row r="111" spans="1:10" x14ac:dyDescent="0.2">
      <c r="A111" s="103" t="s">
        <v>123</v>
      </c>
      <c r="B111" s="104">
        <f>SUM([16]cta!$C$13)</f>
        <v>1356056000000</v>
      </c>
      <c r="C111" s="10">
        <f>SUM([16]cta!$D$13)</f>
        <v>1305899741</v>
      </c>
      <c r="D111" s="105">
        <f t="shared" ref="D111:D119" si="16">SUM(B111:C111)</f>
        <v>1357361899741</v>
      </c>
      <c r="E111" s="104">
        <f>SUM([16]cta!$G$13)</f>
        <v>242786985023</v>
      </c>
      <c r="F111" s="63"/>
      <c r="G111" s="10"/>
      <c r="H111" s="105"/>
    </row>
    <row r="112" spans="1:10" hidden="1" x14ac:dyDescent="0.2">
      <c r="A112" s="103" t="s">
        <v>124</v>
      </c>
      <c r="B112" s="104"/>
      <c r="C112" s="10"/>
      <c r="D112" s="105">
        <f t="shared" si="16"/>
        <v>0</v>
      </c>
      <c r="E112" s="104"/>
      <c r="F112" s="63"/>
      <c r="G112" s="10"/>
      <c r="H112" s="105"/>
    </row>
    <row r="113" spans="1:9" x14ac:dyDescent="0.2">
      <c r="A113" s="103" t="s">
        <v>125</v>
      </c>
      <c r="B113" s="149">
        <f>SUM([16]cta!$C$300)</f>
        <v>1854000000</v>
      </c>
      <c r="C113" s="10">
        <f>SUM([16]cta!$D$300)</f>
        <v>0</v>
      </c>
      <c r="D113" s="105">
        <f t="shared" si="16"/>
        <v>1854000000</v>
      </c>
      <c r="E113" s="149">
        <f>SUM([16]cta!$G$300)</f>
        <v>939340604</v>
      </c>
      <c r="F113" s="63"/>
      <c r="G113" s="10"/>
      <c r="H113" s="105"/>
    </row>
    <row r="114" spans="1:9" x14ac:dyDescent="0.2">
      <c r="A114" s="106" t="s">
        <v>126</v>
      </c>
      <c r="B114" s="107">
        <f>SUM(B115:B119)</f>
        <v>1395785000000</v>
      </c>
      <c r="C114" s="108">
        <f>SUM(C115:C119)</f>
        <v>1305899741</v>
      </c>
      <c r="D114" s="109">
        <f t="shared" si="16"/>
        <v>1397090899741</v>
      </c>
      <c r="E114" s="145"/>
      <c r="F114" s="110">
        <f>SUM(F115:F119)</f>
        <v>237299260802</v>
      </c>
      <c r="G114" s="108">
        <f>SUM(G115:G119)</f>
        <v>306391042339</v>
      </c>
      <c r="H114" s="109">
        <f t="shared" ref="H114" si="17">SUM(F114:G114)</f>
        <v>543690303141</v>
      </c>
    </row>
    <row r="115" spans="1:9" x14ac:dyDescent="0.2">
      <c r="A115" s="103" t="s">
        <v>127</v>
      </c>
      <c r="B115" s="149">
        <f>SUM([14]ct!$D$9)</f>
        <v>277107000000</v>
      </c>
      <c r="C115" s="10">
        <f>SUM([14]ct!$E$9)</f>
        <v>0</v>
      </c>
      <c r="D115" s="105">
        <f t="shared" si="16"/>
        <v>277107000000</v>
      </c>
      <c r="E115" s="144"/>
      <c r="F115" s="104">
        <f>SUM([14]ct!$J$9)</f>
        <v>49199877338</v>
      </c>
      <c r="G115" s="10">
        <f>SUM(H115-F115)</f>
        <v>57209204130</v>
      </c>
      <c r="H115" s="105">
        <f>SUM([14]ct!$N$9)</f>
        <v>106409081468</v>
      </c>
    </row>
    <row r="116" spans="1:9" x14ac:dyDescent="0.2">
      <c r="A116" s="103" t="s">
        <v>176</v>
      </c>
      <c r="B116" s="149">
        <f>SUM([14]ct!$D$190)</f>
        <v>999510000000</v>
      </c>
      <c r="C116" s="10">
        <f>SUM([14]ct!$E$190)</f>
        <v>0</v>
      </c>
      <c r="D116" s="105">
        <f t="shared" si="16"/>
        <v>999510000000</v>
      </c>
      <c r="E116" s="144"/>
      <c r="F116" s="104">
        <f>SUM([14]ct!$J$190)</f>
        <v>187401041458</v>
      </c>
      <c r="G116" s="10">
        <f t="shared" ref="G116:G118" si="18">SUM(H116-F116)</f>
        <v>246661238644</v>
      </c>
      <c r="H116" s="105">
        <f>SUM([14]ct!$N$190)</f>
        <v>434062280102</v>
      </c>
    </row>
    <row r="117" spans="1:9" hidden="1" x14ac:dyDescent="0.2">
      <c r="A117" s="103" t="s">
        <v>128</v>
      </c>
      <c r="B117" s="149"/>
      <c r="C117" s="10"/>
      <c r="D117" s="105">
        <f t="shared" si="16"/>
        <v>0</v>
      </c>
      <c r="E117" s="144"/>
      <c r="F117" s="104"/>
      <c r="G117" s="10">
        <f t="shared" si="18"/>
        <v>0</v>
      </c>
      <c r="H117" s="105"/>
    </row>
    <row r="118" spans="1:9" x14ac:dyDescent="0.2">
      <c r="A118" s="103" t="s">
        <v>129</v>
      </c>
      <c r="B118" s="149">
        <f>SUM([14]ct!$D$395)</f>
        <v>61229000000</v>
      </c>
      <c r="C118" s="10">
        <f>SUM([14]ct!$E$395)</f>
        <v>1305899741</v>
      </c>
      <c r="D118" s="105">
        <f t="shared" si="16"/>
        <v>62534899741</v>
      </c>
      <c r="E118" s="144"/>
      <c r="F118" s="104">
        <f>SUM([14]ct!$J$395)</f>
        <v>698342006</v>
      </c>
      <c r="G118" s="10">
        <f t="shared" si="18"/>
        <v>2520599565</v>
      </c>
      <c r="H118" s="105">
        <f>SUM([14]ct!$N$395)</f>
        <v>3218941571</v>
      </c>
    </row>
    <row r="119" spans="1:9" ht="13.5" thickBot="1" x14ac:dyDescent="0.25">
      <c r="A119" s="111" t="s">
        <v>177</v>
      </c>
      <c r="B119" s="149">
        <f>SUM([14]ct!$D$1376)</f>
        <v>57939000000</v>
      </c>
      <c r="C119" s="112">
        <f>SUM([14]ct!$E$1376)</f>
        <v>0</v>
      </c>
      <c r="D119" s="113">
        <f t="shared" si="16"/>
        <v>57939000000</v>
      </c>
      <c r="E119" s="147"/>
      <c r="F119" s="386">
        <f>SUM([14]ct!$J$1376)</f>
        <v>0</v>
      </c>
      <c r="G119" s="112">
        <f>SUM(H119-F119)</f>
        <v>0</v>
      </c>
      <c r="H119" s="113">
        <f>SUM([14]ct!$N$1376)</f>
        <v>0</v>
      </c>
    </row>
    <row r="120" spans="1:9" ht="39.75" customHeight="1" thickBot="1" x14ac:dyDescent="0.3">
      <c r="A120" s="631" t="s">
        <v>101</v>
      </c>
      <c r="B120" s="631"/>
      <c r="C120" s="631"/>
      <c r="D120" s="631"/>
      <c r="E120" s="631"/>
      <c r="F120" s="631"/>
      <c r="G120" s="631"/>
      <c r="H120" s="631"/>
    </row>
    <row r="121" spans="1:9" x14ac:dyDescent="0.2">
      <c r="A121" s="120" t="s">
        <v>173</v>
      </c>
      <c r="B121" s="121">
        <f>SUM(B88+B97+B109)</f>
        <v>26012949240979</v>
      </c>
      <c r="C121" s="122">
        <f>SUM(C88+C97+C109)</f>
        <v>-175326717356</v>
      </c>
      <c r="D121" s="123">
        <f t="shared" ref="D121:D131" si="19">SUM(B121:C121)</f>
        <v>25837622523623</v>
      </c>
      <c r="E121" s="124">
        <f>SUM(E88+E97+E109)</f>
        <v>4662230124189</v>
      </c>
      <c r="F121" s="125"/>
      <c r="G121" s="122"/>
      <c r="H121" s="123"/>
      <c r="I121" s="690">
        <f>SUM(D121/D$121)*100</f>
        <v>100</v>
      </c>
    </row>
    <row r="122" spans="1:9" x14ac:dyDescent="0.2">
      <c r="A122" s="115" t="s">
        <v>175</v>
      </c>
      <c r="B122" s="126">
        <f>SUM(B98+B110)</f>
        <v>1307731651059</v>
      </c>
      <c r="C122" s="127">
        <f>SUM(C98+C110)</f>
        <v>0</v>
      </c>
      <c r="D122" s="109">
        <f t="shared" si="19"/>
        <v>1307731651059</v>
      </c>
      <c r="E122" s="128">
        <f>SUM(E98+E110)</f>
        <v>816023694546</v>
      </c>
      <c r="F122" s="129"/>
      <c r="G122" s="127"/>
      <c r="H122" s="130"/>
      <c r="I122" s="690">
        <f t="shared" ref="I122:I131" si="20">SUM(D122/D$121)*100</f>
        <v>5.0613466849101849</v>
      </c>
    </row>
    <row r="123" spans="1:9" x14ac:dyDescent="0.2">
      <c r="A123" s="115" t="s">
        <v>123</v>
      </c>
      <c r="B123" s="126">
        <f t="shared" ref="B123:C127" si="21">SUM(B89+B99+B111)</f>
        <v>10931776204916</v>
      </c>
      <c r="C123" s="127">
        <f t="shared" si="21"/>
        <v>23232436635</v>
      </c>
      <c r="D123" s="109">
        <f t="shared" si="19"/>
        <v>10955008641551</v>
      </c>
      <c r="E123" s="128">
        <f>SUM(E89+E99+E111)</f>
        <v>2517728111095</v>
      </c>
      <c r="F123" s="129"/>
      <c r="G123" s="127"/>
      <c r="H123" s="130"/>
      <c r="I123" s="690">
        <f t="shared" si="20"/>
        <v>42.399445349644608</v>
      </c>
    </row>
    <row r="124" spans="1:9" x14ac:dyDescent="0.2">
      <c r="A124" s="115" t="s">
        <v>124</v>
      </c>
      <c r="B124" s="126">
        <f t="shared" si="21"/>
        <v>6824436321382</v>
      </c>
      <c r="C124" s="127">
        <f t="shared" si="21"/>
        <v>-200000000000</v>
      </c>
      <c r="D124" s="109">
        <f t="shared" si="19"/>
        <v>6624436321382</v>
      </c>
      <c r="E124" s="128">
        <f>SUM(E90+E100+E112)</f>
        <v>1000880075369</v>
      </c>
      <c r="F124" s="129"/>
      <c r="G124" s="127"/>
      <c r="H124" s="130"/>
      <c r="I124" s="690">
        <f t="shared" si="20"/>
        <v>25.638722430151478</v>
      </c>
    </row>
    <row r="125" spans="1:9" x14ac:dyDescent="0.2">
      <c r="A125" s="115" t="s">
        <v>125</v>
      </c>
      <c r="B125" s="126">
        <f t="shared" si="21"/>
        <v>6949005063622</v>
      </c>
      <c r="C125" s="127">
        <f t="shared" si="21"/>
        <v>1440846009</v>
      </c>
      <c r="D125" s="109">
        <f t="shared" si="19"/>
        <v>6950445909631</v>
      </c>
      <c r="E125" s="128">
        <f>SUM(E91+E101+E113)</f>
        <v>327598243179</v>
      </c>
      <c r="F125" s="129"/>
      <c r="G125" s="129"/>
      <c r="H125" s="129"/>
      <c r="I125" s="690">
        <f t="shared" si="20"/>
        <v>26.900485535293729</v>
      </c>
    </row>
    <row r="126" spans="1:9" x14ac:dyDescent="0.2">
      <c r="A126" s="131" t="s">
        <v>178</v>
      </c>
      <c r="B126" s="132">
        <f t="shared" si="21"/>
        <v>26012949240979</v>
      </c>
      <c r="C126" s="133">
        <f t="shared" si="21"/>
        <v>-175326717356</v>
      </c>
      <c r="D126" s="134">
        <f t="shared" si="19"/>
        <v>25837622523623</v>
      </c>
      <c r="E126" s="135"/>
      <c r="F126" s="136">
        <f>SUM(F92+F102+F114)</f>
        <v>2625134497476</v>
      </c>
      <c r="G126" s="133">
        <f>SUM(G92+G102+G114)</f>
        <v>3569538525814</v>
      </c>
      <c r="H126" s="134">
        <f t="shared" ref="H126:H131" si="22">SUM(F126:G126)</f>
        <v>6194673023290</v>
      </c>
      <c r="I126" s="690">
        <f t="shared" si="20"/>
        <v>100</v>
      </c>
    </row>
    <row r="127" spans="1:9" x14ac:dyDescent="0.2">
      <c r="A127" s="115" t="s">
        <v>127</v>
      </c>
      <c r="B127" s="126">
        <f t="shared" si="21"/>
        <v>3535343633042</v>
      </c>
      <c r="C127" s="127">
        <f t="shared" si="21"/>
        <v>0</v>
      </c>
      <c r="D127" s="109">
        <f t="shared" si="19"/>
        <v>3535343633042</v>
      </c>
      <c r="E127" s="128"/>
      <c r="F127" s="137">
        <f>SUM(F93+F103+F115)</f>
        <v>620044004990</v>
      </c>
      <c r="G127" s="127">
        <f>SUM(G93+G103+G115)</f>
        <v>336684399022</v>
      </c>
      <c r="H127" s="109">
        <f t="shared" si="22"/>
        <v>956728404012</v>
      </c>
      <c r="I127" s="690">
        <f t="shared" si="20"/>
        <v>13.682929339995123</v>
      </c>
    </row>
    <row r="128" spans="1:9" x14ac:dyDescent="0.2">
      <c r="A128" s="103" t="s">
        <v>176</v>
      </c>
      <c r="B128" s="126">
        <f>SUM(B104+B116)</f>
        <v>1553937918099</v>
      </c>
      <c r="C128" s="127">
        <f>SUM(C104+C116)</f>
        <v>0</v>
      </c>
      <c r="D128" s="109">
        <f t="shared" si="19"/>
        <v>1553937918099</v>
      </c>
      <c r="E128" s="128"/>
      <c r="F128" s="126">
        <f>SUM(F104+F116)</f>
        <v>304929539146</v>
      </c>
      <c r="G128" s="127">
        <f>SUM(G104+G116)</f>
        <v>501045282864</v>
      </c>
      <c r="H128" s="109">
        <f t="shared" si="22"/>
        <v>805974822010</v>
      </c>
      <c r="I128" s="690">
        <f t="shared" si="20"/>
        <v>6.0142449897557526</v>
      </c>
    </row>
    <row r="129" spans="1:9" x14ac:dyDescent="0.2">
      <c r="A129" s="115" t="s">
        <v>128</v>
      </c>
      <c r="B129" s="126">
        <f>SUM(B94+B105+B117)</f>
        <v>849102351000</v>
      </c>
      <c r="C129" s="127">
        <f>SUM(C94+C105+C117)</f>
        <v>0</v>
      </c>
      <c r="D129" s="109">
        <f t="shared" si="19"/>
        <v>849102351000</v>
      </c>
      <c r="E129" s="128"/>
      <c r="F129" s="137">
        <f>SUM(F94+F105+F117)</f>
        <v>69766869094</v>
      </c>
      <c r="G129" s="127">
        <f>SUM(G94+G105+G117)</f>
        <v>28811745713</v>
      </c>
      <c r="H129" s="109">
        <f t="shared" si="22"/>
        <v>98578614807</v>
      </c>
      <c r="I129" s="690">
        <f t="shared" si="20"/>
        <v>3.2863021751466368</v>
      </c>
    </row>
    <row r="130" spans="1:9" x14ac:dyDescent="0.2">
      <c r="A130" s="115" t="s">
        <v>129</v>
      </c>
      <c r="B130" s="126">
        <f>SUM(B95+B106+B118)</f>
        <v>19845884160188</v>
      </c>
      <c r="C130" s="127">
        <f>SUM(C95+C106+C118)</f>
        <v>-175326717356</v>
      </c>
      <c r="D130" s="109">
        <f t="shared" si="19"/>
        <v>19670557442832</v>
      </c>
      <c r="E130" s="128"/>
      <c r="F130" s="137">
        <f>SUM(F95+F106+F118)</f>
        <v>1630394084246</v>
      </c>
      <c r="G130" s="127">
        <f>SUM(G95+G106+G118)</f>
        <v>2702997098215</v>
      </c>
      <c r="H130" s="109">
        <f t="shared" si="22"/>
        <v>4333391182461</v>
      </c>
      <c r="I130" s="690">
        <f t="shared" si="20"/>
        <v>76.131452980425991</v>
      </c>
    </row>
    <row r="131" spans="1:9" ht="13.5" thickBot="1" x14ac:dyDescent="0.25">
      <c r="A131" s="119" t="s">
        <v>177</v>
      </c>
      <c r="B131" s="139">
        <f>SUM(B107+B119)</f>
        <v>228681178650</v>
      </c>
      <c r="C131" s="67">
        <f>SUM(C107+C119)</f>
        <v>0</v>
      </c>
      <c r="D131" s="140">
        <f t="shared" si="19"/>
        <v>228681178650</v>
      </c>
      <c r="E131" s="141"/>
      <c r="F131" s="142">
        <f>SUM(F107+F119)</f>
        <v>0</v>
      </c>
      <c r="G131" s="67">
        <f>SUM(G107+G119)</f>
        <v>0</v>
      </c>
      <c r="H131" s="113">
        <f t="shared" si="22"/>
        <v>0</v>
      </c>
      <c r="I131" s="690">
        <f t="shared" si="20"/>
        <v>0.88507051467649456</v>
      </c>
    </row>
    <row r="133" spans="1:9" x14ac:dyDescent="0.2">
      <c r="B133" s="47"/>
      <c r="E133" s="47"/>
    </row>
    <row r="134" spans="1:9" x14ac:dyDescent="0.2">
      <c r="E134" s="47"/>
    </row>
  </sheetData>
  <mergeCells count="17">
    <mergeCell ref="A1:A2"/>
    <mergeCell ref="A3:A4"/>
    <mergeCell ref="A96:H96"/>
    <mergeCell ref="A108:H108"/>
    <mergeCell ref="B5:D5"/>
    <mergeCell ref="E5:H5"/>
    <mergeCell ref="A8:H8"/>
    <mergeCell ref="A17:H18"/>
    <mergeCell ref="B1:H1"/>
    <mergeCell ref="B2:H2"/>
    <mergeCell ref="B3:H3"/>
    <mergeCell ref="B4:H4"/>
    <mergeCell ref="A120:H120"/>
    <mergeCell ref="A66:H67"/>
    <mergeCell ref="A76:H77"/>
    <mergeCell ref="A86:H86"/>
    <mergeCell ref="A87:H87"/>
  </mergeCells>
  <phoneticPr fontId="2" type="noConversion"/>
  <conditionalFormatting sqref="D121:D131">
    <cfRule type="dataBar" priority="2">
      <dataBar>
        <cfvo type="min"/>
        <cfvo type="max"/>
        <color rgb="FF638EC6"/>
      </dataBar>
      <extLst>
        <ext xmlns:x14="http://schemas.microsoft.com/office/spreadsheetml/2009/9/main" uri="{B025F937-C7B1-47D3-B67F-A62EFF666E3E}">
          <x14:id>{5EAAE1EA-18FA-4B6E-B7D9-D2CB24875EB7}</x14:id>
        </ext>
      </extLst>
    </cfRule>
  </conditionalFormatting>
  <conditionalFormatting sqref="I121:I131">
    <cfRule type="dataBar" priority="1">
      <dataBar>
        <cfvo type="min"/>
        <cfvo type="max"/>
        <color rgb="FF638EC6"/>
      </dataBar>
      <extLst>
        <ext xmlns:x14="http://schemas.microsoft.com/office/spreadsheetml/2009/9/main" uri="{B025F937-C7B1-47D3-B67F-A62EFF666E3E}">
          <x14:id>{DA3E60B7-3BAC-460D-85EF-92A7EED21242}</x14:id>
        </ext>
      </extLst>
    </cfRule>
  </conditionalFormatting>
  <printOptions horizontalCentered="1" verticalCentered="1"/>
  <pageMargins left="0" right="0" top="0.78740157480314965" bottom="0.59055118110236227" header="0" footer="0"/>
  <pageSetup scale="70" orientation="portrait" r:id="rId1"/>
  <headerFooter alignWithMargins="0">
    <oddFooter>&amp;C&amp;P/&amp;N</oddFooter>
  </headerFooter>
  <extLst>
    <ext xmlns:x14="http://schemas.microsoft.com/office/spreadsheetml/2009/9/main" uri="{78C0D931-6437-407d-A8EE-F0AAD7539E65}">
      <x14:conditionalFormattings>
        <x14:conditionalFormatting xmlns:xm="http://schemas.microsoft.com/office/excel/2006/main">
          <x14:cfRule type="dataBar" id="{5EAAE1EA-18FA-4B6E-B7D9-D2CB24875EB7}">
            <x14:dataBar minLength="0" maxLength="100" gradient="0">
              <x14:cfvo type="autoMin"/>
              <x14:cfvo type="autoMax"/>
              <x14:negativeFillColor rgb="FFFF0000"/>
              <x14:axisColor rgb="FF000000"/>
            </x14:dataBar>
          </x14:cfRule>
          <xm:sqref>D121:D131</xm:sqref>
        </x14:conditionalFormatting>
        <x14:conditionalFormatting xmlns:xm="http://schemas.microsoft.com/office/excel/2006/main">
          <x14:cfRule type="dataBar" id="{DA3E60B7-3BAC-460D-85EF-92A7EED21242}">
            <x14:dataBar minLength="0" maxLength="100" gradient="0">
              <x14:cfvo type="autoMin"/>
              <x14:cfvo type="autoMax"/>
              <x14:negativeFillColor rgb="FFFF0000"/>
              <x14:axisColor rgb="FF000000"/>
            </x14:dataBar>
          </x14:cfRule>
          <xm:sqref>I121:I131</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2"/>
  <sheetViews>
    <sheetView zoomScale="140" zoomScaleNormal="140" workbookViewId="0">
      <pane xSplit="2" ySplit="5" topLeftCell="C115" activePane="bottomRight" state="frozen"/>
      <selection pane="topRight" activeCell="C1" sqref="C1"/>
      <selection pane="bottomLeft" activeCell="A6" sqref="A6"/>
      <selection pane="bottomRight" activeCell="C133" sqref="C133"/>
    </sheetView>
  </sheetViews>
  <sheetFormatPr baseColWidth="10" defaultRowHeight="15" x14ac:dyDescent="0.2"/>
  <cols>
    <col min="1" max="1" width="24.109375" customWidth="1"/>
    <col min="2" max="2" width="15" customWidth="1"/>
    <col min="3" max="3" width="16.33203125" customWidth="1"/>
    <col min="4" max="5" width="12.77734375" customWidth="1"/>
    <col min="6" max="6" width="15" customWidth="1"/>
    <col min="7" max="7" width="15.109375" customWidth="1"/>
    <col min="8" max="8" width="14.109375" customWidth="1"/>
    <col min="9" max="9" width="15" customWidth="1"/>
    <col min="10" max="10" width="9.88671875" customWidth="1"/>
  </cols>
  <sheetData>
    <row r="1" spans="1:11" x14ac:dyDescent="0.2">
      <c r="A1" s="618" t="s">
        <v>382</v>
      </c>
      <c r="B1" s="648" t="s">
        <v>179</v>
      </c>
      <c r="C1" s="648"/>
      <c r="D1" s="648"/>
      <c r="E1" s="648"/>
      <c r="F1" s="648"/>
      <c r="G1" s="648"/>
      <c r="H1" s="648"/>
      <c r="I1" s="648"/>
    </row>
    <row r="2" spans="1:11" x14ac:dyDescent="0.2">
      <c r="A2" s="618"/>
      <c r="B2" s="646" t="s">
        <v>114</v>
      </c>
      <c r="C2" s="646"/>
      <c r="D2" s="646"/>
      <c r="E2" s="646"/>
      <c r="F2" s="646"/>
      <c r="G2" s="646"/>
      <c r="H2" s="646"/>
      <c r="I2" s="646"/>
    </row>
    <row r="3" spans="1:11" x14ac:dyDescent="0.2">
      <c r="A3" s="618" t="s">
        <v>383</v>
      </c>
      <c r="B3" s="644" t="s">
        <v>447</v>
      </c>
      <c r="C3" s="646"/>
      <c r="D3" s="646"/>
      <c r="E3" s="646"/>
      <c r="F3" s="646"/>
      <c r="G3" s="646"/>
      <c r="H3" s="646"/>
      <c r="I3" s="646"/>
    </row>
    <row r="4" spans="1:11" ht="15.75" thickBot="1" x14ac:dyDescent="0.25">
      <c r="A4" s="619"/>
      <c r="B4" s="647"/>
      <c r="C4" s="647"/>
      <c r="D4" s="647"/>
      <c r="E4" s="647"/>
      <c r="F4" s="647"/>
      <c r="G4" s="647"/>
      <c r="H4" s="647"/>
      <c r="I4" s="647"/>
    </row>
    <row r="5" spans="1:11" ht="51.75" thickBot="1" x14ac:dyDescent="0.25">
      <c r="A5" s="150" t="s">
        <v>180</v>
      </c>
      <c r="B5" s="151" t="s">
        <v>44</v>
      </c>
      <c r="C5" s="152" t="s">
        <v>181</v>
      </c>
      <c r="D5" s="152" t="s">
        <v>121</v>
      </c>
      <c r="E5" s="153" t="s">
        <v>182</v>
      </c>
      <c r="F5" s="154" t="s">
        <v>183</v>
      </c>
      <c r="G5" s="151" t="s">
        <v>184</v>
      </c>
      <c r="H5" s="153" t="s">
        <v>185</v>
      </c>
      <c r="I5" s="155" t="s">
        <v>186</v>
      </c>
    </row>
    <row r="6" spans="1:11" x14ac:dyDescent="0.2">
      <c r="A6" s="156" t="s">
        <v>187</v>
      </c>
      <c r="B6" s="157">
        <f>SUM(B7+B25)</f>
        <v>1671711547057</v>
      </c>
      <c r="C6" s="158">
        <f t="shared" ref="C6:H6" si="0">SUM(C7+C25)</f>
        <v>149115373649</v>
      </c>
      <c r="D6" s="158">
        <f t="shared" si="0"/>
        <v>0</v>
      </c>
      <c r="E6" s="159">
        <f t="shared" si="0"/>
        <v>17030086571</v>
      </c>
      <c r="F6" s="160">
        <f>SUM(F7+F25)</f>
        <v>1837857007277</v>
      </c>
      <c r="G6" s="161">
        <f t="shared" si="0"/>
        <v>437084118795</v>
      </c>
      <c r="H6" s="162">
        <f t="shared" si="0"/>
        <v>242786985023</v>
      </c>
      <c r="I6" s="160">
        <f>SUM(F6:H6)</f>
        <v>2517728111095</v>
      </c>
      <c r="J6" s="86"/>
      <c r="K6" s="86"/>
    </row>
    <row r="7" spans="1:11" x14ac:dyDescent="0.2">
      <c r="A7" s="163" t="s">
        <v>188</v>
      </c>
      <c r="B7" s="164">
        <f>SUM(B8:B24)</f>
        <v>1538129366976</v>
      </c>
      <c r="C7" s="24">
        <f t="shared" ref="C7:H7" si="1">SUM(C8:C24)</f>
        <v>0</v>
      </c>
      <c r="D7" s="24">
        <f t="shared" si="1"/>
        <v>0</v>
      </c>
      <c r="E7" s="165">
        <f t="shared" si="1"/>
        <v>8646746878</v>
      </c>
      <c r="F7" s="166">
        <f>SUM(F8:F24)</f>
        <v>1546776113854</v>
      </c>
      <c r="G7" s="167">
        <f t="shared" si="1"/>
        <v>0</v>
      </c>
      <c r="H7" s="168">
        <f t="shared" si="1"/>
        <v>0</v>
      </c>
      <c r="I7" s="169">
        <f>SUM(F7:H7)</f>
        <v>1546776113854</v>
      </c>
      <c r="J7" s="86"/>
      <c r="K7" s="86"/>
    </row>
    <row r="8" spans="1:11" x14ac:dyDescent="0.2">
      <c r="A8" s="170" t="s">
        <v>189</v>
      </c>
      <c r="B8" s="171">
        <f>SUM([15]hda!$G$15)</f>
        <v>288883360965</v>
      </c>
      <c r="C8" s="36"/>
      <c r="D8" s="36"/>
      <c r="E8" s="172"/>
      <c r="F8" s="173">
        <f>SUM(B8:E8)</f>
        <v>288883360965</v>
      </c>
      <c r="G8" s="174"/>
      <c r="H8" s="175"/>
      <c r="I8" s="176">
        <f>SUM(F8:H8)</f>
        <v>288883360965</v>
      </c>
      <c r="J8" s="86"/>
      <c r="K8" s="86"/>
    </row>
    <row r="9" spans="1:11" x14ac:dyDescent="0.2">
      <c r="A9" s="170" t="s">
        <v>190</v>
      </c>
      <c r="B9" s="171">
        <f>SUM([15]hda!$G$16)</f>
        <v>936949045935</v>
      </c>
      <c r="C9" s="36"/>
      <c r="D9" s="36"/>
      <c r="E9" s="172"/>
      <c r="F9" s="173">
        <f t="shared" ref="F9:F24" si="2">SUM(B9:E9)</f>
        <v>936949045935</v>
      </c>
      <c r="G9" s="174"/>
      <c r="H9" s="175"/>
      <c r="I9" s="176">
        <f t="shared" ref="I9:I112" si="3">SUM(F9:H9)</f>
        <v>936949045935</v>
      </c>
      <c r="J9" s="86"/>
      <c r="K9" s="86"/>
    </row>
    <row r="10" spans="1:11" x14ac:dyDescent="0.2">
      <c r="A10" s="170" t="s">
        <v>191</v>
      </c>
      <c r="B10" s="171"/>
      <c r="C10" s="36"/>
      <c r="D10" s="36"/>
      <c r="E10" s="172"/>
      <c r="F10" s="173">
        <f t="shared" si="2"/>
        <v>0</v>
      </c>
      <c r="G10" s="174"/>
      <c r="H10" s="175"/>
      <c r="I10" s="176">
        <f t="shared" si="3"/>
        <v>0</v>
      </c>
      <c r="J10" s="86"/>
      <c r="K10" s="86"/>
    </row>
    <row r="11" spans="1:11" x14ac:dyDescent="0.2">
      <c r="A11" s="170" t="s">
        <v>192</v>
      </c>
      <c r="B11" s="171">
        <f>SUM([15]hda!$G$18)</f>
        <v>69630770766</v>
      </c>
      <c r="C11" s="36"/>
      <c r="D11" s="36"/>
      <c r="E11" s="172"/>
      <c r="F11" s="173">
        <f t="shared" si="2"/>
        <v>69630770766</v>
      </c>
      <c r="G11" s="174"/>
      <c r="H11" s="175"/>
      <c r="I11" s="176">
        <f t="shared" si="3"/>
        <v>69630770766</v>
      </c>
      <c r="J11" s="86"/>
      <c r="K11" s="86"/>
    </row>
    <row r="12" spans="1:11" x14ac:dyDescent="0.2">
      <c r="A12" s="170" t="s">
        <v>193</v>
      </c>
      <c r="B12" s="171">
        <f>SUM([15]hda!$G$19)</f>
        <v>36822905701</v>
      </c>
      <c r="C12" s="36"/>
      <c r="D12" s="36"/>
      <c r="E12" s="172"/>
      <c r="F12" s="173">
        <f t="shared" si="2"/>
        <v>36822905701</v>
      </c>
      <c r="G12" s="174"/>
      <c r="H12" s="175"/>
      <c r="I12" s="176">
        <f t="shared" si="3"/>
        <v>36822905701</v>
      </c>
      <c r="J12" s="86"/>
      <c r="K12" s="86"/>
    </row>
    <row r="13" spans="1:11" x14ac:dyDescent="0.2">
      <c r="A13" s="170" t="s">
        <v>194</v>
      </c>
      <c r="B13" s="171">
        <f>SUM([15]hda!$G$20)</f>
        <v>12603400000</v>
      </c>
      <c r="C13" s="36"/>
      <c r="D13" s="36"/>
      <c r="E13" s="172"/>
      <c r="F13" s="173">
        <f t="shared" si="2"/>
        <v>12603400000</v>
      </c>
      <c r="G13" s="174"/>
      <c r="H13" s="175"/>
      <c r="I13" s="176">
        <f t="shared" si="3"/>
        <v>12603400000</v>
      </c>
      <c r="J13" s="86"/>
      <c r="K13" s="86"/>
    </row>
    <row r="14" spans="1:11" x14ac:dyDescent="0.2">
      <c r="A14" s="170" t="s">
        <v>195</v>
      </c>
      <c r="B14" s="171">
        <f>SUM([15]hda!$G$21)</f>
        <v>72430505000</v>
      </c>
      <c r="C14" s="36"/>
      <c r="D14" s="36"/>
      <c r="E14" s="172"/>
      <c r="F14" s="173">
        <f t="shared" si="2"/>
        <v>72430505000</v>
      </c>
      <c r="G14" s="174"/>
      <c r="H14" s="175"/>
      <c r="I14" s="176">
        <f t="shared" si="3"/>
        <v>72430505000</v>
      </c>
      <c r="J14" s="86"/>
      <c r="K14" s="86"/>
    </row>
    <row r="15" spans="1:11" x14ac:dyDescent="0.2">
      <c r="A15" s="170" t="s">
        <v>196</v>
      </c>
      <c r="B15" s="171">
        <f>SUM([15]hda!$G$22)</f>
        <v>89418355000</v>
      </c>
      <c r="C15" s="36"/>
      <c r="D15" s="36"/>
      <c r="E15" s="172"/>
      <c r="F15" s="173">
        <f t="shared" si="2"/>
        <v>89418355000</v>
      </c>
      <c r="G15" s="174"/>
      <c r="H15" s="175"/>
      <c r="I15" s="176">
        <f t="shared" si="3"/>
        <v>89418355000</v>
      </c>
      <c r="J15" s="86"/>
      <c r="K15" s="86"/>
    </row>
    <row r="16" spans="1:11" x14ac:dyDescent="0.2">
      <c r="A16" s="177" t="s">
        <v>197</v>
      </c>
      <c r="B16" s="171"/>
      <c r="C16" s="36"/>
      <c r="D16" s="36"/>
      <c r="E16" s="172">
        <f>SUM([15]uni!$G$23)</f>
        <v>8646746878</v>
      </c>
      <c r="F16" s="173">
        <f t="shared" si="2"/>
        <v>8646746878</v>
      </c>
      <c r="G16" s="174"/>
      <c r="H16" s="175"/>
      <c r="I16" s="176">
        <f t="shared" si="3"/>
        <v>8646746878</v>
      </c>
      <c r="J16" s="86"/>
      <c r="K16" s="86"/>
    </row>
    <row r="17" spans="1:11" ht="25.5" x14ac:dyDescent="0.2">
      <c r="A17" s="177" t="s">
        <v>198</v>
      </c>
      <c r="B17" s="171">
        <f>SUM([15]hda!$G$24)</f>
        <v>992984406</v>
      </c>
      <c r="C17" s="36"/>
      <c r="D17" s="36"/>
      <c r="E17" s="172"/>
      <c r="F17" s="173">
        <f t="shared" si="2"/>
        <v>992984406</v>
      </c>
      <c r="G17" s="174"/>
      <c r="H17" s="175"/>
      <c r="I17" s="176">
        <f t="shared" si="3"/>
        <v>992984406</v>
      </c>
      <c r="J17" s="86"/>
      <c r="K17" s="86"/>
    </row>
    <row r="18" spans="1:11" x14ac:dyDescent="0.2">
      <c r="A18" s="177" t="s">
        <v>199</v>
      </c>
      <c r="B18" s="201"/>
      <c r="C18" s="36"/>
      <c r="D18" s="36"/>
      <c r="E18" s="172"/>
      <c r="F18" s="173">
        <f t="shared" si="2"/>
        <v>0</v>
      </c>
      <c r="G18" s="174"/>
      <c r="H18" s="175"/>
      <c r="I18" s="176">
        <f t="shared" si="3"/>
        <v>0</v>
      </c>
      <c r="J18" s="86"/>
      <c r="K18" s="86"/>
    </row>
    <row r="19" spans="1:11" x14ac:dyDescent="0.2">
      <c r="A19" s="177" t="s">
        <v>200</v>
      </c>
      <c r="B19" s="171"/>
      <c r="C19" s="36"/>
      <c r="D19" s="36"/>
      <c r="E19" s="172"/>
      <c r="F19" s="173">
        <f t="shared" si="2"/>
        <v>0</v>
      </c>
      <c r="G19" s="174"/>
      <c r="H19" s="175"/>
      <c r="I19" s="176">
        <f t="shared" si="3"/>
        <v>0</v>
      </c>
      <c r="J19" s="86"/>
      <c r="K19" s="86"/>
    </row>
    <row r="20" spans="1:11" x14ac:dyDescent="0.2">
      <c r="A20" s="177" t="s">
        <v>201</v>
      </c>
      <c r="B20" s="171">
        <f>SUM([15]hda!$G$26)</f>
        <v>4177089500</v>
      </c>
      <c r="C20" s="36"/>
      <c r="D20" s="36"/>
      <c r="E20" s="172"/>
      <c r="F20" s="173">
        <f t="shared" si="2"/>
        <v>4177089500</v>
      </c>
      <c r="G20" s="174"/>
      <c r="H20" s="175"/>
      <c r="I20" s="176">
        <f t="shared" si="3"/>
        <v>4177089500</v>
      </c>
      <c r="J20" s="86"/>
      <c r="K20" s="86"/>
    </row>
    <row r="21" spans="1:11" x14ac:dyDescent="0.2">
      <c r="A21" s="177" t="s">
        <v>202</v>
      </c>
      <c r="B21" s="171">
        <f>SUM([15]hda!$G$27)</f>
        <v>4177122500</v>
      </c>
      <c r="C21" s="36"/>
      <c r="D21" s="36"/>
      <c r="E21" s="172"/>
      <c r="F21" s="173">
        <f t="shared" si="2"/>
        <v>4177122500</v>
      </c>
      <c r="G21" s="174"/>
      <c r="H21" s="175"/>
      <c r="I21" s="176">
        <f t="shared" si="3"/>
        <v>4177122500</v>
      </c>
      <c r="J21" s="86"/>
      <c r="K21" s="86"/>
    </row>
    <row r="22" spans="1:11" ht="38.25" x14ac:dyDescent="0.2">
      <c r="A22" s="178" t="s">
        <v>203</v>
      </c>
      <c r="B22" s="171">
        <f>SUM([15]hda!$G$28)</f>
        <v>6754410000</v>
      </c>
      <c r="C22" s="36"/>
      <c r="D22" s="36"/>
      <c r="E22" s="172"/>
      <c r="F22" s="173">
        <f t="shared" si="2"/>
        <v>6754410000</v>
      </c>
      <c r="G22" s="174"/>
      <c r="H22" s="175"/>
      <c r="I22" s="176">
        <f t="shared" si="3"/>
        <v>6754410000</v>
      </c>
      <c r="J22" s="86"/>
      <c r="K22" s="86"/>
    </row>
    <row r="23" spans="1:11" x14ac:dyDescent="0.2">
      <c r="A23" s="293" t="s">
        <v>375</v>
      </c>
      <c r="B23" s="171">
        <f>SUM([15]hda!$G$29)</f>
        <v>15289417203</v>
      </c>
      <c r="C23" s="36"/>
      <c r="D23" s="36"/>
      <c r="E23" s="172"/>
      <c r="F23" s="173">
        <f t="shared" si="2"/>
        <v>15289417203</v>
      </c>
      <c r="G23" s="174"/>
      <c r="H23" s="175"/>
      <c r="I23" s="176">
        <f t="shared" si="3"/>
        <v>15289417203</v>
      </c>
      <c r="J23" s="86"/>
      <c r="K23" s="86"/>
    </row>
    <row r="24" spans="1:11" x14ac:dyDescent="0.2">
      <c r="A24" s="170" t="s">
        <v>204</v>
      </c>
      <c r="B24" s="171"/>
      <c r="C24" s="36"/>
      <c r="D24" s="36"/>
      <c r="E24" s="172"/>
      <c r="F24" s="173">
        <f t="shared" si="2"/>
        <v>0</v>
      </c>
      <c r="G24" s="174"/>
      <c r="H24" s="175"/>
      <c r="I24" s="176">
        <f t="shared" si="3"/>
        <v>0</v>
      </c>
      <c r="J24" s="86"/>
      <c r="K24" s="86"/>
    </row>
    <row r="25" spans="1:11" x14ac:dyDescent="0.2">
      <c r="A25" s="163" t="s">
        <v>205</v>
      </c>
      <c r="B25" s="164">
        <f t="shared" ref="B25:H25" si="4">SUM(B26:B41)</f>
        <v>133582180081</v>
      </c>
      <c r="C25" s="24">
        <f t="shared" si="4"/>
        <v>149115373649</v>
      </c>
      <c r="D25" s="24">
        <f t="shared" si="4"/>
        <v>0</v>
      </c>
      <c r="E25" s="165">
        <f t="shared" si="4"/>
        <v>8383339693</v>
      </c>
      <c r="F25" s="166">
        <f t="shared" si="4"/>
        <v>291080893423</v>
      </c>
      <c r="G25" s="167">
        <f t="shared" si="4"/>
        <v>437084118795</v>
      </c>
      <c r="H25" s="168">
        <f t="shared" si="4"/>
        <v>242786985023</v>
      </c>
      <c r="I25" s="169">
        <f t="shared" si="3"/>
        <v>970951997241</v>
      </c>
      <c r="J25" s="86"/>
      <c r="K25" s="86"/>
    </row>
    <row r="26" spans="1:11" x14ac:dyDescent="0.2">
      <c r="A26" s="170" t="s">
        <v>206</v>
      </c>
      <c r="B26" s="171"/>
      <c r="C26" s="36"/>
      <c r="D26" s="36"/>
      <c r="E26" s="172"/>
      <c r="F26" s="173">
        <f t="shared" ref="F26:F41" si="5">SUM(B26:E26)</f>
        <v>0</v>
      </c>
      <c r="G26" s="174">
        <f>SUM([13]ictas!$G$34)</f>
        <v>414190584401</v>
      </c>
      <c r="H26" s="175"/>
      <c r="I26" s="176">
        <f t="shared" si="3"/>
        <v>414190584401</v>
      </c>
      <c r="J26" s="86"/>
      <c r="K26" s="86"/>
    </row>
    <row r="27" spans="1:11" x14ac:dyDescent="0.2">
      <c r="A27" s="170" t="s">
        <v>207</v>
      </c>
      <c r="B27" s="171">
        <f>SUM([15]hda!$G$32)</f>
        <v>331966199</v>
      </c>
      <c r="C27" s="36"/>
      <c r="D27" s="36"/>
      <c r="E27" s="172"/>
      <c r="F27" s="173">
        <f>SUM(B27:E27)</f>
        <v>331966199</v>
      </c>
      <c r="G27" s="174"/>
      <c r="H27" s="175"/>
      <c r="I27" s="176">
        <f>SUM(F27:H27)</f>
        <v>331966199</v>
      </c>
      <c r="J27" s="86"/>
      <c r="K27" s="86"/>
    </row>
    <row r="28" spans="1:11" x14ac:dyDescent="0.2">
      <c r="A28" s="170" t="s">
        <v>208</v>
      </c>
      <c r="B28" s="171">
        <f>SUM([15]hda!$G$107)</f>
        <v>27038639017</v>
      </c>
      <c r="C28" s="36">
        <f>SUM([15]espub!$G$107)</f>
        <v>488992838</v>
      </c>
      <c r="D28" s="36"/>
      <c r="E28" s="172"/>
      <c r="F28" s="173">
        <f t="shared" si="5"/>
        <v>27527631855</v>
      </c>
      <c r="G28" s="174"/>
      <c r="H28" s="175"/>
      <c r="I28" s="176">
        <f t="shared" si="3"/>
        <v>27527631855</v>
      </c>
      <c r="J28" s="86"/>
      <c r="K28" s="86"/>
    </row>
    <row r="29" spans="1:11" x14ac:dyDescent="0.2">
      <c r="A29" s="170" t="s">
        <v>209</v>
      </c>
      <c r="B29" s="171"/>
      <c r="C29" s="36">
        <f>SUM([15]espub!$G$111)</f>
        <v>29393847901</v>
      </c>
      <c r="D29" s="36">
        <f>SUM([15]cont!$G$111)</f>
        <v>0</v>
      </c>
      <c r="E29" s="172">
        <f>SUM([15]uni!$G$111)</f>
        <v>7734699214</v>
      </c>
      <c r="F29" s="173">
        <f t="shared" si="5"/>
        <v>37128547115</v>
      </c>
      <c r="G29" s="174"/>
      <c r="H29" s="175">
        <f>SUM([16]cta!$G$111)</f>
        <v>242192911517</v>
      </c>
      <c r="I29" s="176">
        <f t="shared" si="3"/>
        <v>279321458632</v>
      </c>
      <c r="J29" s="86"/>
      <c r="K29" s="86"/>
    </row>
    <row r="30" spans="1:11" x14ac:dyDescent="0.2">
      <c r="A30" s="170" t="s">
        <v>210</v>
      </c>
      <c r="B30" s="171">
        <f>SUM([15]hda!$G$163)</f>
        <v>11729514000</v>
      </c>
      <c r="C30" s="36">
        <f>SUM([15]espub!$G$163)</f>
        <v>56680628178</v>
      </c>
      <c r="D30" s="36"/>
      <c r="E30" s="172"/>
      <c r="F30" s="173">
        <f t="shared" si="5"/>
        <v>68410142178</v>
      </c>
      <c r="G30" s="174"/>
      <c r="H30" s="175"/>
      <c r="I30" s="176">
        <f t="shared" si="3"/>
        <v>68410142178</v>
      </c>
      <c r="J30" s="86"/>
      <c r="K30" s="86"/>
    </row>
    <row r="31" spans="1:11" x14ac:dyDescent="0.2">
      <c r="A31" s="170" t="s">
        <v>211</v>
      </c>
      <c r="B31" s="171">
        <f>SUM([15]hda!$G$172)</f>
        <v>41360131745</v>
      </c>
      <c r="C31" s="36">
        <f>SUM([15]espub!$G$172)</f>
        <v>51288402433</v>
      </c>
      <c r="D31" s="36"/>
      <c r="E31" s="172"/>
      <c r="F31" s="173">
        <f t="shared" si="5"/>
        <v>92648534178</v>
      </c>
      <c r="G31" s="174"/>
      <c r="H31" s="175"/>
      <c r="I31" s="176">
        <f t="shared" si="3"/>
        <v>92648534178</v>
      </c>
      <c r="J31" s="86"/>
      <c r="K31" s="86"/>
    </row>
    <row r="32" spans="1:11" x14ac:dyDescent="0.2">
      <c r="A32" s="177" t="s">
        <v>212</v>
      </c>
      <c r="B32" s="171"/>
      <c r="C32" s="36"/>
      <c r="D32" s="36"/>
      <c r="E32" s="172"/>
      <c r="F32" s="173">
        <f t="shared" si="5"/>
        <v>0</v>
      </c>
      <c r="G32" s="174"/>
      <c r="H32" s="175"/>
      <c r="I32" s="176">
        <f t="shared" si="3"/>
        <v>0</v>
      </c>
      <c r="J32" s="86"/>
      <c r="K32" s="86"/>
    </row>
    <row r="33" spans="1:11" x14ac:dyDescent="0.2">
      <c r="A33" s="170" t="s">
        <v>213</v>
      </c>
      <c r="B33" s="171"/>
      <c r="C33" s="36"/>
      <c r="D33" s="36"/>
      <c r="E33" s="172"/>
      <c r="F33" s="173">
        <f t="shared" si="5"/>
        <v>0</v>
      </c>
      <c r="G33" s="174"/>
      <c r="H33" s="175"/>
      <c r="I33" s="176">
        <f t="shared" si="3"/>
        <v>0</v>
      </c>
      <c r="J33" s="86"/>
      <c r="K33" s="86"/>
    </row>
    <row r="34" spans="1:11" ht="25.5" x14ac:dyDescent="0.2">
      <c r="A34" s="179" t="s">
        <v>214</v>
      </c>
      <c r="B34" s="171"/>
      <c r="C34" s="36">
        <f>SUM([15]espub!$G$206)</f>
        <v>3759466239</v>
      </c>
      <c r="D34" s="36"/>
      <c r="E34" s="172"/>
      <c r="F34" s="173">
        <f t="shared" si="5"/>
        <v>3759466239</v>
      </c>
      <c r="G34" s="174"/>
      <c r="H34" s="175"/>
      <c r="I34" s="176">
        <f t="shared" si="3"/>
        <v>3759466239</v>
      </c>
      <c r="J34" s="86"/>
      <c r="K34" s="86"/>
    </row>
    <row r="35" spans="1:11" x14ac:dyDescent="0.2">
      <c r="A35" s="179" t="s">
        <v>215</v>
      </c>
      <c r="B35" s="171"/>
      <c r="C35" s="36">
        <f>SUM([15]espub!$G$207)</f>
        <v>5853734301</v>
      </c>
      <c r="D35" s="36"/>
      <c r="E35" s="172"/>
      <c r="F35" s="173">
        <f t="shared" si="5"/>
        <v>5853734301</v>
      </c>
      <c r="G35" s="174"/>
      <c r="H35" s="175"/>
      <c r="I35" s="176">
        <f t="shared" si="3"/>
        <v>5853734301</v>
      </c>
      <c r="J35" s="86"/>
      <c r="K35" s="86"/>
    </row>
    <row r="36" spans="1:11" x14ac:dyDescent="0.2">
      <c r="A36" s="170" t="s">
        <v>216</v>
      </c>
      <c r="B36" s="171">
        <f>SUM([15]hda!$G$204)</f>
        <v>14154489708</v>
      </c>
      <c r="C36" s="36"/>
      <c r="D36" s="36"/>
      <c r="E36" s="172"/>
      <c r="F36" s="173">
        <f t="shared" si="5"/>
        <v>14154489708</v>
      </c>
      <c r="G36" s="174"/>
      <c r="H36" s="175"/>
      <c r="I36" s="176">
        <f t="shared" si="3"/>
        <v>14154489708</v>
      </c>
      <c r="J36" s="86"/>
      <c r="K36" s="86"/>
    </row>
    <row r="37" spans="1:11" x14ac:dyDescent="0.2">
      <c r="A37" s="180" t="s">
        <v>217</v>
      </c>
      <c r="B37" s="171">
        <f>SUM([15]hda!$G$210)</f>
        <v>15193018732</v>
      </c>
      <c r="C37" s="36"/>
      <c r="D37" s="36"/>
      <c r="E37" s="172"/>
      <c r="F37" s="173">
        <f t="shared" si="5"/>
        <v>15193018732</v>
      </c>
      <c r="G37" s="174"/>
      <c r="H37" s="175"/>
      <c r="I37" s="176">
        <f t="shared" si="3"/>
        <v>15193018732</v>
      </c>
      <c r="J37" s="86"/>
      <c r="K37" s="86"/>
    </row>
    <row r="38" spans="1:11" x14ac:dyDescent="0.2">
      <c r="A38" s="180" t="s">
        <v>218</v>
      </c>
      <c r="B38" s="171">
        <f>SUM([15]hda!$G$211)</f>
        <v>20500520000</v>
      </c>
      <c r="C38" s="36"/>
      <c r="D38" s="36"/>
      <c r="E38" s="172"/>
      <c r="F38" s="173">
        <f t="shared" si="5"/>
        <v>20500520000</v>
      </c>
      <c r="G38" s="174"/>
      <c r="H38" s="175"/>
      <c r="I38" s="176">
        <f t="shared" si="3"/>
        <v>20500520000</v>
      </c>
      <c r="J38" s="86"/>
      <c r="K38" s="86"/>
    </row>
    <row r="39" spans="1:11" x14ac:dyDescent="0.2">
      <c r="A39" s="296" t="s">
        <v>380</v>
      </c>
      <c r="B39" s="171">
        <f>SUM([15]hda!$G$212)</f>
        <v>0</v>
      </c>
      <c r="C39" s="36"/>
      <c r="D39" s="36"/>
      <c r="E39" s="172"/>
      <c r="F39" s="173">
        <f t="shared" si="5"/>
        <v>0</v>
      </c>
      <c r="G39" s="174"/>
      <c r="H39" s="175"/>
      <c r="I39" s="176">
        <f t="shared" si="3"/>
        <v>0</v>
      </c>
      <c r="J39" s="86"/>
      <c r="K39" s="86"/>
    </row>
    <row r="40" spans="1:11" x14ac:dyDescent="0.2">
      <c r="A40" s="170" t="s">
        <v>219</v>
      </c>
      <c r="B40" s="171">
        <f>SUM([15]hda!$G$213)</f>
        <v>3273900680</v>
      </c>
      <c r="C40" s="36">
        <f>SUM([15]espub!$G$213)</f>
        <v>1650301759</v>
      </c>
      <c r="D40" s="36"/>
      <c r="E40" s="172">
        <f>SUM([15]uni!$G$213)</f>
        <v>648640479</v>
      </c>
      <c r="F40" s="173">
        <f>SUM(B40:E40)</f>
        <v>5572842918</v>
      </c>
      <c r="G40" s="174"/>
      <c r="H40" s="175">
        <f>SUM([16]cta!$G$213)</f>
        <v>594073506</v>
      </c>
      <c r="I40" s="176">
        <f>SUM(F40:H40)</f>
        <v>6166916424</v>
      </c>
      <c r="J40" s="86"/>
      <c r="K40" s="86"/>
    </row>
    <row r="41" spans="1:11" x14ac:dyDescent="0.2">
      <c r="A41" s="170" t="s">
        <v>220</v>
      </c>
      <c r="B41" s="171"/>
      <c r="C41" s="36"/>
      <c r="D41" s="36"/>
      <c r="E41" s="172"/>
      <c r="F41" s="173">
        <f t="shared" si="5"/>
        <v>0</v>
      </c>
      <c r="G41" s="174">
        <f>SUM([13]ictas!$G$214)</f>
        <v>22893534394</v>
      </c>
      <c r="H41" s="175"/>
      <c r="I41" s="176">
        <f t="shared" si="3"/>
        <v>22893534394</v>
      </c>
      <c r="J41" s="86"/>
      <c r="K41" s="86"/>
    </row>
    <row r="42" spans="1:11" x14ac:dyDescent="0.2">
      <c r="A42" s="163" t="s">
        <v>134</v>
      </c>
      <c r="B42" s="164">
        <f>SUM(B43:B48)</f>
        <v>495570500695</v>
      </c>
      <c r="C42" s="24">
        <f t="shared" ref="C42:H42" si="6">SUM(C43:C48)</f>
        <v>126950531451</v>
      </c>
      <c r="D42" s="24">
        <f t="shared" si="6"/>
        <v>0</v>
      </c>
      <c r="E42" s="165">
        <f t="shared" si="6"/>
        <v>4565506836</v>
      </c>
      <c r="F42" s="166">
        <f>SUM(F43:F48)</f>
        <v>627086538982</v>
      </c>
      <c r="G42" s="167">
        <f t="shared" si="6"/>
        <v>373793536387</v>
      </c>
      <c r="H42" s="168">
        <f t="shared" si="6"/>
        <v>0</v>
      </c>
      <c r="I42" s="169">
        <f t="shared" si="3"/>
        <v>1000880075369</v>
      </c>
      <c r="J42" s="86"/>
      <c r="K42" s="86"/>
    </row>
    <row r="43" spans="1:11" x14ac:dyDescent="0.2">
      <c r="A43" s="170" t="s">
        <v>221</v>
      </c>
      <c r="B43" s="171">
        <f>SUM([15]hda!$G$219)</f>
        <v>493647977296</v>
      </c>
      <c r="C43" s="36">
        <f>SUM([15]espub!$G$219)</f>
        <v>126950531451</v>
      </c>
      <c r="D43" s="36"/>
      <c r="E43" s="172">
        <f>SUM([15]uni!$G$219)</f>
        <v>4565506836</v>
      </c>
      <c r="F43" s="173">
        <f t="shared" ref="F43:F48" si="7">SUM(B43:E43)</f>
        <v>625164015583</v>
      </c>
      <c r="G43" s="174">
        <f>SUM([13]ictas!$G$219)</f>
        <v>316074050568</v>
      </c>
      <c r="H43" s="175"/>
      <c r="I43" s="176">
        <f t="shared" si="3"/>
        <v>941238066151</v>
      </c>
      <c r="J43" s="86"/>
      <c r="K43" s="86"/>
    </row>
    <row r="44" spans="1:11" x14ac:dyDescent="0.2">
      <c r="A44" s="170" t="s">
        <v>222</v>
      </c>
      <c r="B44" s="171"/>
      <c r="C44" s="36"/>
      <c r="D44" s="36"/>
      <c r="E44" s="172"/>
      <c r="F44" s="173">
        <f t="shared" si="7"/>
        <v>0</v>
      </c>
      <c r="G44" s="174"/>
      <c r="H44" s="175"/>
      <c r="I44" s="176">
        <f t="shared" si="3"/>
        <v>0</v>
      </c>
      <c r="J44" s="86"/>
      <c r="K44" s="86"/>
    </row>
    <row r="45" spans="1:11" x14ac:dyDescent="0.2">
      <c r="A45" s="170" t="s">
        <v>223</v>
      </c>
      <c r="B45" s="171"/>
      <c r="C45" s="36"/>
      <c r="D45" s="36"/>
      <c r="E45" s="172"/>
      <c r="F45" s="173">
        <f t="shared" si="7"/>
        <v>0</v>
      </c>
      <c r="G45" s="174">
        <f>SUM([13]ictas!$G$248)</f>
        <v>1326329278</v>
      </c>
      <c r="H45" s="175"/>
      <c r="I45" s="176">
        <f t="shared" si="3"/>
        <v>1326329278</v>
      </c>
      <c r="J45" s="86"/>
      <c r="K45" s="86"/>
    </row>
    <row r="46" spans="1:11" x14ac:dyDescent="0.2">
      <c r="A46" s="170" t="s">
        <v>224</v>
      </c>
      <c r="B46" s="171"/>
      <c r="C46" s="36"/>
      <c r="D46" s="36"/>
      <c r="E46" s="172"/>
      <c r="F46" s="173">
        <f t="shared" si="7"/>
        <v>0</v>
      </c>
      <c r="G46" s="174">
        <f>SUM([13]ictas!$G$254)</f>
        <v>0</v>
      </c>
      <c r="H46" s="175"/>
      <c r="I46" s="176">
        <f t="shared" si="3"/>
        <v>0</v>
      </c>
      <c r="J46" s="86"/>
      <c r="K46" s="86"/>
    </row>
    <row r="47" spans="1:11" x14ac:dyDescent="0.2">
      <c r="A47" s="170" t="s">
        <v>130</v>
      </c>
      <c r="B47" s="171"/>
      <c r="C47" s="36"/>
      <c r="D47" s="36"/>
      <c r="E47" s="172"/>
      <c r="F47" s="173">
        <f t="shared" si="7"/>
        <v>0</v>
      </c>
      <c r="G47" s="174">
        <f>SUM([13]ictas!$G$262)</f>
        <v>56393156541</v>
      </c>
      <c r="H47" s="175"/>
      <c r="I47" s="176">
        <f t="shared" si="3"/>
        <v>56393156541</v>
      </c>
      <c r="J47" s="86"/>
      <c r="K47" s="86"/>
    </row>
    <row r="48" spans="1:11" x14ac:dyDescent="0.2">
      <c r="A48" s="170" t="s">
        <v>225</v>
      </c>
      <c r="B48" s="171">
        <f>SUM([15]hda!$G$297)</f>
        <v>1922523399</v>
      </c>
      <c r="C48" s="36"/>
      <c r="D48" s="36"/>
      <c r="E48" s="172"/>
      <c r="F48" s="173">
        <f t="shared" si="7"/>
        <v>1922523399</v>
      </c>
      <c r="G48" s="174"/>
      <c r="H48" s="175"/>
      <c r="I48" s="176">
        <f t="shared" si="3"/>
        <v>1922523399</v>
      </c>
      <c r="J48" s="86"/>
      <c r="K48" s="86"/>
    </row>
    <row r="49" spans="1:11" x14ac:dyDescent="0.2">
      <c r="A49" s="163" t="s">
        <v>138</v>
      </c>
      <c r="B49" s="164">
        <f>SUM(B50:B64)-B53</f>
        <v>109263542399</v>
      </c>
      <c r="C49" s="24">
        <f>SUM(C50:C64)-C53</f>
        <v>151320733063</v>
      </c>
      <c r="D49" s="24">
        <f>SUM(D50:D64)-D53</f>
        <v>0</v>
      </c>
      <c r="E49" s="165">
        <f>SUM(E50:E64)-E53</f>
        <v>15727500789</v>
      </c>
      <c r="F49" s="166">
        <f>SUM(F50:F64)-F53</f>
        <v>276311776251</v>
      </c>
      <c r="G49" s="167">
        <f>SUM(G50:G65)-G53</f>
        <v>50347126324</v>
      </c>
      <c r="H49" s="168">
        <f>SUM(H50:H65)-H53</f>
        <v>939340604</v>
      </c>
      <c r="I49" s="169">
        <f t="shared" si="3"/>
        <v>327598243179</v>
      </c>
      <c r="J49" s="86"/>
      <c r="K49" s="86"/>
    </row>
    <row r="50" spans="1:11" x14ac:dyDescent="0.2">
      <c r="A50" s="170" t="s">
        <v>226</v>
      </c>
      <c r="B50" s="171">
        <f>SUM([15]hda!$G$301)</f>
        <v>5235157</v>
      </c>
      <c r="C50" s="36">
        <f>SUM([15]espub!$G$301)</f>
        <v>141281182830</v>
      </c>
      <c r="D50" s="36"/>
      <c r="E50" s="172">
        <f>SUM([15]uni!$G$301)</f>
        <v>15500000000</v>
      </c>
      <c r="F50" s="173">
        <f t="shared" ref="F50:F66" si="8">SUM(B50:E50)</f>
        <v>156786417987</v>
      </c>
      <c r="G50" s="174"/>
      <c r="H50" s="175">
        <f>SUM([16]cta!$G$301)</f>
        <v>53516418</v>
      </c>
      <c r="I50" s="176">
        <f t="shared" si="3"/>
        <v>156839934405</v>
      </c>
      <c r="J50" s="86"/>
      <c r="K50" s="86"/>
    </row>
    <row r="51" spans="1:11" x14ac:dyDescent="0.2">
      <c r="A51" s="103" t="s">
        <v>374</v>
      </c>
      <c r="B51" s="171"/>
      <c r="C51" s="36"/>
      <c r="D51" s="36"/>
      <c r="E51" s="172"/>
      <c r="F51" s="173">
        <f t="shared" si="8"/>
        <v>0</v>
      </c>
      <c r="G51" s="174"/>
      <c r="H51" s="175"/>
      <c r="I51" s="176"/>
      <c r="J51" s="86"/>
      <c r="K51" s="86"/>
    </row>
    <row r="52" spans="1:11" x14ac:dyDescent="0.2">
      <c r="A52" s="103" t="s">
        <v>388</v>
      </c>
      <c r="B52" s="171"/>
      <c r="C52" s="36"/>
      <c r="D52" s="36"/>
      <c r="E52" s="172"/>
      <c r="F52" s="173">
        <f t="shared" si="8"/>
        <v>0</v>
      </c>
      <c r="G52" s="174"/>
      <c r="H52" s="175"/>
      <c r="I52" s="176">
        <f t="shared" si="3"/>
        <v>0</v>
      </c>
      <c r="J52" s="86"/>
      <c r="K52" s="86"/>
    </row>
    <row r="53" spans="1:11" x14ac:dyDescent="0.2">
      <c r="A53" s="170" t="s">
        <v>227</v>
      </c>
      <c r="B53" s="36">
        <f>SUM(B54:B55)</f>
        <v>3641739355</v>
      </c>
      <c r="C53" s="36">
        <f t="shared" ref="C53:E53" si="9">SUM(C54:C55)</f>
        <v>0</v>
      </c>
      <c r="D53" s="36">
        <f t="shared" si="9"/>
        <v>0</v>
      </c>
      <c r="E53" s="36">
        <f t="shared" si="9"/>
        <v>0</v>
      </c>
      <c r="F53" s="173">
        <f t="shared" si="8"/>
        <v>3641739355</v>
      </c>
      <c r="G53" s="174">
        <f>SUM(G54:G55)</f>
        <v>0</v>
      </c>
      <c r="H53" s="172">
        <f>SUM(H54:H55)</f>
        <v>0</v>
      </c>
      <c r="I53" s="176">
        <f t="shared" si="3"/>
        <v>3641739355</v>
      </c>
      <c r="J53" s="86"/>
      <c r="K53" s="86"/>
    </row>
    <row r="54" spans="1:11" x14ac:dyDescent="0.2">
      <c r="A54" s="170" t="s">
        <v>228</v>
      </c>
      <c r="B54" s="171"/>
      <c r="C54" s="36"/>
      <c r="D54" s="36"/>
      <c r="E54" s="172"/>
      <c r="F54" s="173">
        <f t="shared" si="8"/>
        <v>0</v>
      </c>
      <c r="G54" s="174"/>
      <c r="H54" s="175"/>
      <c r="I54" s="176">
        <f t="shared" si="3"/>
        <v>0</v>
      </c>
      <c r="J54" s="86"/>
      <c r="K54" s="86"/>
    </row>
    <row r="55" spans="1:11" x14ac:dyDescent="0.2">
      <c r="A55" s="170" t="s">
        <v>229</v>
      </c>
      <c r="B55" s="171">
        <f>SUM([15]hda!$G$316)</f>
        <v>3641739355</v>
      </c>
      <c r="C55" s="36"/>
      <c r="D55" s="36"/>
      <c r="E55" s="172"/>
      <c r="F55" s="173">
        <f t="shared" si="8"/>
        <v>3641739355</v>
      </c>
      <c r="G55" s="174"/>
      <c r="H55" s="175"/>
      <c r="I55" s="176">
        <f t="shared" si="3"/>
        <v>3641739355</v>
      </c>
      <c r="J55" s="86"/>
      <c r="K55" s="86"/>
    </row>
    <row r="56" spans="1:11" ht="25.5" x14ac:dyDescent="0.2">
      <c r="A56" s="170" t="s">
        <v>230</v>
      </c>
      <c r="B56" s="171">
        <f>SUM([15]hda!$G$317)</f>
        <v>42611795172</v>
      </c>
      <c r="C56" s="36">
        <f>SUM([15]espub!$G$317)</f>
        <v>9920202738</v>
      </c>
      <c r="D56" s="36"/>
      <c r="E56" s="172">
        <f>SUM([15]uni!$G$317)</f>
        <v>195840309</v>
      </c>
      <c r="F56" s="173">
        <f t="shared" si="8"/>
        <v>52727838219</v>
      </c>
      <c r="G56" s="174">
        <f>SUM([13]ictas!$G$317)</f>
        <v>27879655439</v>
      </c>
      <c r="H56" s="175">
        <f>SUM([16]cta!$G$317)</f>
        <v>866574593</v>
      </c>
      <c r="I56" s="176">
        <f t="shared" si="3"/>
        <v>81474068251</v>
      </c>
      <c r="J56" s="86"/>
      <c r="K56" s="86"/>
    </row>
    <row r="57" spans="1:11" x14ac:dyDescent="0.2">
      <c r="A57" s="170" t="s">
        <v>231</v>
      </c>
      <c r="B57" s="171">
        <f>SUM([15]hda!$G$330)</f>
        <v>395318056</v>
      </c>
      <c r="C57" s="36"/>
      <c r="D57" s="36"/>
      <c r="E57" s="172"/>
      <c r="F57" s="173">
        <f t="shared" si="8"/>
        <v>395318056</v>
      </c>
      <c r="G57" s="174"/>
      <c r="H57" s="175"/>
      <c r="I57" s="176">
        <f t="shared" si="3"/>
        <v>395318056</v>
      </c>
      <c r="J57" s="86"/>
      <c r="K57" s="86"/>
    </row>
    <row r="58" spans="1:11" ht="38.25" x14ac:dyDescent="0.2">
      <c r="A58" s="170" t="s">
        <v>232</v>
      </c>
      <c r="B58" s="171">
        <f>SUM([15]hda!$G$331)</f>
        <v>53433453369</v>
      </c>
      <c r="C58" s="36">
        <f>SUM([15]espub!$G$331)</f>
        <v>0</v>
      </c>
      <c r="D58" s="36"/>
      <c r="E58" s="172"/>
      <c r="F58" s="173">
        <f t="shared" si="8"/>
        <v>53433453369</v>
      </c>
      <c r="G58" s="174"/>
      <c r="H58" s="175"/>
      <c r="I58" s="176">
        <f t="shared" si="3"/>
        <v>53433453369</v>
      </c>
      <c r="J58" s="86"/>
      <c r="K58" s="86"/>
    </row>
    <row r="59" spans="1:11" x14ac:dyDescent="0.2">
      <c r="A59" s="170" t="s">
        <v>233</v>
      </c>
      <c r="B59" s="171"/>
      <c r="C59" s="36"/>
      <c r="D59" s="36"/>
      <c r="E59" s="172"/>
      <c r="F59" s="173">
        <f t="shared" si="8"/>
        <v>0</v>
      </c>
      <c r="G59" s="174"/>
      <c r="H59" s="175"/>
      <c r="I59" s="176">
        <f t="shared" si="3"/>
        <v>0</v>
      </c>
      <c r="J59" s="86"/>
      <c r="K59" s="86"/>
    </row>
    <row r="60" spans="1:11" ht="25.5" x14ac:dyDescent="0.2">
      <c r="A60" s="170" t="s">
        <v>234</v>
      </c>
      <c r="B60" s="171"/>
      <c r="C60" s="36"/>
      <c r="D60" s="36"/>
      <c r="E60" s="172"/>
      <c r="F60" s="173">
        <f t="shared" si="8"/>
        <v>0</v>
      </c>
      <c r="G60" s="174"/>
      <c r="H60" s="175"/>
      <c r="I60" s="176">
        <f t="shared" si="3"/>
        <v>0</v>
      </c>
      <c r="J60" s="86"/>
      <c r="K60" s="86"/>
    </row>
    <row r="61" spans="1:11" x14ac:dyDescent="0.2">
      <c r="A61" s="181" t="s">
        <v>235</v>
      </c>
      <c r="B61" s="171"/>
      <c r="C61" s="36"/>
      <c r="D61" s="36"/>
      <c r="E61" s="172"/>
      <c r="F61" s="173">
        <f t="shared" si="8"/>
        <v>0</v>
      </c>
      <c r="G61" s="174">
        <f>SUM([13]ictas!$G$333)</f>
        <v>16500000000</v>
      </c>
      <c r="H61" s="175"/>
      <c r="I61" s="176">
        <f t="shared" si="3"/>
        <v>16500000000</v>
      </c>
      <c r="J61" s="86"/>
      <c r="K61" s="86"/>
    </row>
    <row r="62" spans="1:11" x14ac:dyDescent="0.2">
      <c r="A62" s="181" t="s">
        <v>236</v>
      </c>
      <c r="B62" s="171"/>
      <c r="C62" s="36"/>
      <c r="D62" s="36"/>
      <c r="E62" s="172"/>
      <c r="F62" s="173">
        <f t="shared" si="8"/>
        <v>0</v>
      </c>
      <c r="G62" s="174"/>
      <c r="H62" s="175"/>
      <c r="I62" s="176">
        <f t="shared" si="3"/>
        <v>0</v>
      </c>
      <c r="J62" s="86"/>
      <c r="K62" s="86"/>
    </row>
    <row r="63" spans="1:11" x14ac:dyDescent="0.2">
      <c r="A63" s="182" t="s">
        <v>237</v>
      </c>
      <c r="B63" s="171"/>
      <c r="C63" s="36"/>
      <c r="D63" s="36"/>
      <c r="E63" s="172"/>
      <c r="F63" s="173">
        <f t="shared" si="8"/>
        <v>0</v>
      </c>
      <c r="G63" s="174"/>
      <c r="H63" s="175"/>
      <c r="I63" s="176">
        <f t="shared" si="3"/>
        <v>0</v>
      </c>
      <c r="J63" s="86"/>
      <c r="K63" s="86"/>
    </row>
    <row r="64" spans="1:11" x14ac:dyDescent="0.2">
      <c r="A64" s="170" t="s">
        <v>238</v>
      </c>
      <c r="B64" s="171">
        <f>SUM([15]hda!$G$335)</f>
        <v>9176001290</v>
      </c>
      <c r="C64" s="36">
        <f>SUM([15]espub!$G$335)</f>
        <v>119347495</v>
      </c>
      <c r="D64" s="36"/>
      <c r="E64" s="172">
        <f>SUM([15]uni!$G$335)</f>
        <v>31660480</v>
      </c>
      <c r="F64" s="173">
        <f t="shared" si="8"/>
        <v>9327009265</v>
      </c>
      <c r="G64" s="174">
        <f>SUM([13]ictas!$G$335)</f>
        <v>5967470885</v>
      </c>
      <c r="H64" s="175">
        <f>SUM([16]cta!$G$335)</f>
        <v>19249593</v>
      </c>
      <c r="I64" s="176">
        <f t="shared" si="3"/>
        <v>15313729743</v>
      </c>
      <c r="J64" s="86"/>
      <c r="K64" s="86"/>
    </row>
    <row r="65" spans="1:11" x14ac:dyDescent="0.2">
      <c r="A65" s="170" t="s">
        <v>239</v>
      </c>
      <c r="B65" s="171"/>
      <c r="C65" s="36"/>
      <c r="D65" s="36"/>
      <c r="E65" s="172"/>
      <c r="F65" s="173">
        <f t="shared" si="8"/>
        <v>0</v>
      </c>
      <c r="G65" s="174"/>
      <c r="H65" s="175"/>
      <c r="I65" s="176">
        <f t="shared" si="3"/>
        <v>0</v>
      </c>
      <c r="J65" s="86"/>
      <c r="K65" s="86"/>
    </row>
    <row r="66" spans="1:11" x14ac:dyDescent="0.2">
      <c r="A66" s="183" t="s">
        <v>240</v>
      </c>
      <c r="B66" s="164"/>
      <c r="C66" s="24"/>
      <c r="D66" s="24"/>
      <c r="E66" s="165"/>
      <c r="F66" s="173">
        <f t="shared" si="8"/>
        <v>0</v>
      </c>
      <c r="G66" s="167">
        <f>SUM([13]ictas!$G$8)</f>
        <v>738844452445</v>
      </c>
      <c r="H66" s="168">
        <f>SUM([16]cta!$G$8)</f>
        <v>77179242101</v>
      </c>
      <c r="I66" s="169">
        <f t="shared" si="3"/>
        <v>816023694546</v>
      </c>
      <c r="J66" s="86"/>
      <c r="K66" s="86"/>
    </row>
    <row r="67" spans="1:11" ht="16.5" thickBot="1" x14ac:dyDescent="0.3">
      <c r="A67" s="184" t="s">
        <v>241</v>
      </c>
      <c r="B67" s="185">
        <f t="shared" ref="B67:H67" si="10">SUM(B6+B42+B49+B65+B66)</f>
        <v>2276545590151</v>
      </c>
      <c r="C67" s="186">
        <f t="shared" si="10"/>
        <v>427386638163</v>
      </c>
      <c r="D67" s="186">
        <f t="shared" si="10"/>
        <v>0</v>
      </c>
      <c r="E67" s="187">
        <f t="shared" si="10"/>
        <v>37323094196</v>
      </c>
      <c r="F67" s="188">
        <f t="shared" si="10"/>
        <v>2741255322510</v>
      </c>
      <c r="G67" s="189">
        <f t="shared" si="10"/>
        <v>1600069233951</v>
      </c>
      <c r="H67" s="189">
        <f t="shared" si="10"/>
        <v>320905567728</v>
      </c>
      <c r="I67" s="190">
        <f t="shared" si="3"/>
        <v>4662230124189</v>
      </c>
      <c r="J67" s="86"/>
      <c r="K67" s="86"/>
    </row>
    <row r="68" spans="1:11" s="82" customFormat="1" ht="15.75" x14ac:dyDescent="0.25">
      <c r="A68" s="191" t="s">
        <v>242</v>
      </c>
      <c r="B68" s="192"/>
      <c r="C68" s="192"/>
      <c r="D68" s="192"/>
      <c r="E68" s="192"/>
      <c r="F68" s="192"/>
      <c r="G68" s="192"/>
      <c r="H68" s="192"/>
      <c r="I68" s="192"/>
      <c r="J68" s="193"/>
      <c r="K68" s="193"/>
    </row>
    <row r="69" spans="1:11" s="82" customFormat="1" ht="15.75" x14ac:dyDescent="0.25">
      <c r="A69" s="194"/>
      <c r="B69" s="192"/>
      <c r="C69" s="192"/>
      <c r="D69" s="192"/>
      <c r="E69" s="192"/>
      <c r="F69" s="192"/>
      <c r="G69" s="192"/>
      <c r="H69" s="192"/>
      <c r="I69" s="192"/>
      <c r="J69" s="193"/>
      <c r="K69" s="193"/>
    </row>
    <row r="70" spans="1:11" s="82" customFormat="1" ht="15.75" x14ac:dyDescent="0.25">
      <c r="A70" s="194"/>
      <c r="B70" s="192"/>
      <c r="C70" s="192"/>
      <c r="D70" s="192"/>
      <c r="E70" s="192"/>
      <c r="F70" s="192"/>
      <c r="G70" s="192"/>
      <c r="H70" s="192"/>
      <c r="I70" s="192"/>
      <c r="J70" s="193"/>
      <c r="K70" s="193"/>
    </row>
    <row r="71" spans="1:11" s="82" customFormat="1" ht="15.75" x14ac:dyDescent="0.25">
      <c r="A71" s="194"/>
      <c r="B71" s="192"/>
      <c r="C71" s="192"/>
      <c r="D71" s="192"/>
      <c r="E71" s="192"/>
      <c r="F71" s="192"/>
      <c r="G71" s="192"/>
      <c r="H71" s="192"/>
      <c r="I71" s="192"/>
      <c r="J71" s="193"/>
      <c r="K71" s="193"/>
    </row>
    <row r="72" spans="1:11" s="82" customFormat="1" ht="15.75" x14ac:dyDescent="0.25">
      <c r="A72" s="194"/>
      <c r="B72" s="192"/>
      <c r="C72" s="192"/>
      <c r="D72" s="192"/>
      <c r="E72" s="192"/>
      <c r="F72" s="192"/>
      <c r="G72" s="192"/>
      <c r="H72" s="192"/>
      <c r="I72" s="192"/>
      <c r="J72" s="193"/>
      <c r="K72" s="193"/>
    </row>
    <row r="73" spans="1:11" ht="15.75" x14ac:dyDescent="0.25">
      <c r="A73" s="618" t="s">
        <v>382</v>
      </c>
      <c r="B73" s="649" t="s">
        <v>243</v>
      </c>
      <c r="C73" s="649"/>
      <c r="D73" s="649"/>
      <c r="E73" s="649"/>
      <c r="F73" s="649"/>
      <c r="G73" s="649"/>
      <c r="H73" s="649"/>
      <c r="I73" s="649"/>
      <c r="J73" s="87"/>
      <c r="K73" s="86"/>
    </row>
    <row r="74" spans="1:11" x14ac:dyDescent="0.2">
      <c r="A74" s="618"/>
      <c r="B74" s="646" t="s">
        <v>114</v>
      </c>
      <c r="C74" s="646"/>
      <c r="D74" s="646"/>
      <c r="E74" s="646"/>
      <c r="F74" s="646"/>
      <c r="G74" s="646"/>
      <c r="H74" s="646"/>
      <c r="I74" s="646"/>
      <c r="J74" s="195"/>
      <c r="K74" s="86"/>
    </row>
    <row r="75" spans="1:11" ht="20.25" customHeight="1" x14ac:dyDescent="0.2">
      <c r="A75" s="618" t="s">
        <v>383</v>
      </c>
      <c r="B75" s="644" t="s">
        <v>448</v>
      </c>
      <c r="C75" s="646"/>
      <c r="D75" s="646"/>
      <c r="E75" s="646"/>
      <c r="F75" s="646"/>
      <c r="G75" s="646"/>
      <c r="H75" s="646"/>
      <c r="I75" s="646"/>
      <c r="J75" s="195"/>
      <c r="K75" s="86"/>
    </row>
    <row r="76" spans="1:11" ht="15.75" thickBot="1" x14ac:dyDescent="0.25">
      <c r="A76" s="619"/>
      <c r="B76" s="647" t="s">
        <v>111</v>
      </c>
      <c r="C76" s="647"/>
      <c r="D76" s="647"/>
      <c r="E76" s="647"/>
      <c r="F76" s="647"/>
      <c r="G76" s="647"/>
      <c r="H76" s="647"/>
      <c r="I76" s="647"/>
      <c r="J76" s="86"/>
      <c r="K76" s="86"/>
    </row>
    <row r="77" spans="1:11" ht="51.75" thickBot="1" x14ac:dyDescent="0.25">
      <c r="A77" s="150" t="s">
        <v>180</v>
      </c>
      <c r="B77" s="151" t="s">
        <v>44</v>
      </c>
      <c r="C77" s="152" t="s">
        <v>181</v>
      </c>
      <c r="D77" s="152" t="s">
        <v>121</v>
      </c>
      <c r="E77" s="153" t="s">
        <v>182</v>
      </c>
      <c r="F77" s="155" t="s">
        <v>183</v>
      </c>
      <c r="G77" s="151" t="s">
        <v>184</v>
      </c>
      <c r="H77" s="153" t="s">
        <v>100</v>
      </c>
      <c r="I77" s="155" t="s">
        <v>186</v>
      </c>
      <c r="J77" s="86"/>
      <c r="K77" s="86"/>
    </row>
    <row r="78" spans="1:11" x14ac:dyDescent="0.2">
      <c r="A78" s="196" t="s">
        <v>244</v>
      </c>
      <c r="B78" s="197">
        <f t="shared" ref="B78:I78" si="11">SUM(B79+B83+B87+B89+B90)</f>
        <v>190691568132</v>
      </c>
      <c r="C78" s="197">
        <f t="shared" si="11"/>
        <v>180914270994</v>
      </c>
      <c r="D78" s="197">
        <f t="shared" si="11"/>
        <v>22530653959</v>
      </c>
      <c r="E78" s="198">
        <f t="shared" si="11"/>
        <v>66966572188</v>
      </c>
      <c r="F78" s="199">
        <f t="shared" si="11"/>
        <v>461103065273</v>
      </c>
      <c r="G78" s="233">
        <f>SUM(G79+G83+G87+G89+G88)</f>
        <v>389216257271</v>
      </c>
      <c r="H78" s="234">
        <f>SUM(H79+H83+H87+H89+H90+H88)</f>
        <v>106409081468</v>
      </c>
      <c r="I78" s="199">
        <f t="shared" si="11"/>
        <v>837557240098</v>
      </c>
      <c r="J78" s="47"/>
      <c r="K78" s="47"/>
    </row>
    <row r="79" spans="1:11" x14ac:dyDescent="0.2">
      <c r="A79" s="200" t="s">
        <v>245</v>
      </c>
      <c r="B79" s="172">
        <f>SUM(B80:B82)</f>
        <v>190332833389</v>
      </c>
      <c r="C79" s="235">
        <f t="shared" ref="C79:E79" si="12">SUM(C80:C82)</f>
        <v>62108712749</v>
      </c>
      <c r="D79" s="235">
        <f t="shared" si="12"/>
        <v>22530653959</v>
      </c>
      <c r="E79" s="235">
        <f t="shared" si="12"/>
        <v>52360520535</v>
      </c>
      <c r="F79" s="202">
        <f t="shared" ref="F79" si="13">SUM(F80:F82)</f>
        <v>327332720632</v>
      </c>
      <c r="G79" s="235">
        <f>SUM(G80:G82)</f>
        <v>237821979149</v>
      </c>
      <c r="H79" s="235">
        <f>SUM(H80:H82)</f>
        <v>89485850120</v>
      </c>
      <c r="I79" s="176">
        <f t="shared" si="3"/>
        <v>654640549901</v>
      </c>
      <c r="J79" s="47"/>
      <c r="K79" s="47"/>
    </row>
    <row r="80" spans="1:11" x14ac:dyDescent="0.2">
      <c r="A80" s="200" t="s">
        <v>246</v>
      </c>
      <c r="B80" s="201">
        <f>SUM([11]ctas!$N$11+[11]ctas!$N$37)</f>
        <v>118667691099</v>
      </c>
      <c r="C80" s="172">
        <f>SUM([12]estapub!$N$11+[12]estapub!$N$37)</f>
        <v>38799987900</v>
      </c>
      <c r="D80" s="172">
        <f>SUM([12]cont!$N$11+[12]cont!$N$37)</f>
        <v>14741334866</v>
      </c>
      <c r="E80" s="172">
        <f>SUM([12]uni!$N$37+[12]uni!$N$11)</f>
        <v>34057080659</v>
      </c>
      <c r="F80" s="202">
        <f t="shared" ref="F80:F90" si="14">SUM(B80:E80)</f>
        <v>206266094524</v>
      </c>
      <c r="G80" s="172">
        <f>SUM([13]gctas!$N$11+[13]gctas!$N$37)</f>
        <v>66190530449</v>
      </c>
      <c r="H80" s="235">
        <f>SUM([14]ct!$N$11+[14]ct!$N$37)</f>
        <v>42840591668</v>
      </c>
      <c r="I80" s="176">
        <f t="shared" si="3"/>
        <v>315297216641</v>
      </c>
      <c r="J80" s="47"/>
      <c r="K80" s="47"/>
    </row>
    <row r="81" spans="1:11" x14ac:dyDescent="0.2">
      <c r="A81" s="200" t="s">
        <v>247</v>
      </c>
      <c r="B81" s="201">
        <f>SUM([11]ctas!$N$64)</f>
        <v>33666195133</v>
      </c>
      <c r="C81" s="172">
        <f>SUM([12]estapub!$N$64)</f>
        <v>11266588358</v>
      </c>
      <c r="D81" s="172">
        <f>SUM([12]cont!$N$64+[12]aud!$N$64)</f>
        <v>1329259871</v>
      </c>
      <c r="E81" s="172">
        <f>SUM([12]uni!$N$64)</f>
        <v>12597681750</v>
      </c>
      <c r="F81" s="202">
        <f t="shared" si="14"/>
        <v>58859725112</v>
      </c>
      <c r="G81" s="172">
        <f>SUM([13]gctas!$N$64)</f>
        <v>154155341234</v>
      </c>
      <c r="H81" s="235">
        <f>SUM([14]ct!$N$64)</f>
        <v>43715767325</v>
      </c>
      <c r="I81" s="176">
        <f t="shared" si="3"/>
        <v>256730833671</v>
      </c>
      <c r="J81" s="47"/>
      <c r="K81" s="47"/>
    </row>
    <row r="82" spans="1:11" x14ac:dyDescent="0.2">
      <c r="A82" s="200" t="s">
        <v>248</v>
      </c>
      <c r="B82" s="201">
        <f>SUM([11]ctas!$N$46)</f>
        <v>37998947157</v>
      </c>
      <c r="C82" s="172">
        <f>SUM([12]estapub!$N$46)</f>
        <v>12042136491</v>
      </c>
      <c r="D82" s="172">
        <f>SUM([12]cont!$N$46)</f>
        <v>6460059222</v>
      </c>
      <c r="E82" s="172">
        <f>SUM([12]uni!$N$46)</f>
        <v>5705758126</v>
      </c>
      <c r="F82" s="202">
        <f t="shared" si="14"/>
        <v>62206900996</v>
      </c>
      <c r="G82" s="172">
        <f>SUM([13]gctas!$N$46)</f>
        <v>17476107466</v>
      </c>
      <c r="H82" s="235">
        <f>SUM([14]ct!$N$46)</f>
        <v>2929491127</v>
      </c>
      <c r="I82" s="176">
        <f t="shared" si="3"/>
        <v>82612499589</v>
      </c>
      <c r="J82" s="47"/>
      <c r="K82" s="47"/>
    </row>
    <row r="83" spans="1:11" x14ac:dyDescent="0.2">
      <c r="A83" s="200" t="s">
        <v>249</v>
      </c>
      <c r="B83" s="201">
        <f>SUM(B84:B86)</f>
        <v>348590000</v>
      </c>
      <c r="C83" s="36">
        <f>SUM(C84:C86)</f>
        <v>75107429865</v>
      </c>
      <c r="D83" s="36">
        <f>SUM(D84:D86)</f>
        <v>0</v>
      </c>
      <c r="E83" s="203">
        <f>SUM(E84:E86)</f>
        <v>14606051653</v>
      </c>
      <c r="F83" s="202">
        <f t="shared" si="14"/>
        <v>90062071518</v>
      </c>
      <c r="G83" s="201">
        <f>SUM(G84:G86)</f>
        <v>49146345556</v>
      </c>
      <c r="H83" s="235"/>
      <c r="I83" s="176">
        <f>SUM(F83:H83)</f>
        <v>139208417074</v>
      </c>
      <c r="J83" s="47"/>
      <c r="K83" s="47"/>
    </row>
    <row r="84" spans="1:11" hidden="1" x14ac:dyDescent="0.2">
      <c r="A84" s="200" t="s">
        <v>172</v>
      </c>
      <c r="B84" s="201">
        <f>SUM([2]gastos!$N$116)</f>
        <v>0</v>
      </c>
      <c r="C84" s="172"/>
      <c r="D84" s="172"/>
      <c r="E84" s="172"/>
      <c r="F84" s="202">
        <f t="shared" si="14"/>
        <v>0</v>
      </c>
      <c r="G84" s="203"/>
      <c r="H84" s="235"/>
      <c r="I84" s="176">
        <f>SUM(F84:H84)</f>
        <v>0</v>
      </c>
      <c r="J84" s="47"/>
      <c r="K84" s="47"/>
    </row>
    <row r="85" spans="1:11" x14ac:dyDescent="0.2">
      <c r="A85" s="200" t="s">
        <v>250</v>
      </c>
      <c r="B85" s="201"/>
      <c r="C85" s="172"/>
      <c r="D85" s="172"/>
      <c r="E85" s="172"/>
      <c r="F85" s="202">
        <f t="shared" si="14"/>
        <v>0</v>
      </c>
      <c r="G85" s="203">
        <f>SUM([13]gctas!$N$176)</f>
        <v>48838658382</v>
      </c>
      <c r="H85" s="235"/>
      <c r="I85" s="176">
        <f>SUM(F85:H85)</f>
        <v>48838658382</v>
      </c>
      <c r="J85" s="47"/>
      <c r="K85" s="47"/>
    </row>
    <row r="86" spans="1:11" x14ac:dyDescent="0.2">
      <c r="A86" s="200" t="s">
        <v>225</v>
      </c>
      <c r="B86" s="201">
        <f>SUM([11]ctas!$N$137)</f>
        <v>348590000</v>
      </c>
      <c r="C86" s="172">
        <f>SUM([12]estapub!$N$137)</f>
        <v>75107429865</v>
      </c>
      <c r="D86" s="172"/>
      <c r="E86" s="172">
        <f>SUM([12]uni!$N$137)</f>
        <v>14606051653</v>
      </c>
      <c r="F86" s="202">
        <f t="shared" si="14"/>
        <v>90062071518</v>
      </c>
      <c r="G86" s="203">
        <f>SUM([13]gctas!$N$180)</f>
        <v>307687174</v>
      </c>
      <c r="H86" s="235"/>
      <c r="I86" s="176">
        <f>SUM(F86:H86)</f>
        <v>90369758692</v>
      </c>
      <c r="J86" s="47"/>
      <c r="K86" s="47"/>
    </row>
    <row r="87" spans="1:11" x14ac:dyDescent="0.2">
      <c r="A87" s="200" t="s">
        <v>251</v>
      </c>
      <c r="B87" s="201">
        <f>SUM([11]ctas!$N$186)</f>
        <v>10144743</v>
      </c>
      <c r="C87" s="172"/>
      <c r="D87" s="172"/>
      <c r="E87" s="172"/>
      <c r="F87" s="202">
        <f t="shared" si="14"/>
        <v>10144743</v>
      </c>
      <c r="G87" s="203"/>
      <c r="H87" s="235"/>
      <c r="I87" s="176">
        <f t="shared" si="3"/>
        <v>10144743</v>
      </c>
      <c r="J87" s="47"/>
      <c r="K87" s="47"/>
    </row>
    <row r="88" spans="1:11" x14ac:dyDescent="0.2">
      <c r="A88" s="200" t="s">
        <v>252</v>
      </c>
      <c r="B88" s="201"/>
      <c r="C88" s="172"/>
      <c r="D88" s="172"/>
      <c r="E88" s="172"/>
      <c r="F88" s="202">
        <f t="shared" si="14"/>
        <v>0</v>
      </c>
      <c r="G88" s="203">
        <f>SUM([13]gctas!$N$185)</f>
        <v>102247932566</v>
      </c>
      <c r="H88" s="235">
        <f>SUM([14]ct!$N$185)</f>
        <v>16923231348</v>
      </c>
      <c r="I88" s="176">
        <f>SUM(F88:H88)</f>
        <v>119171163914</v>
      </c>
      <c r="J88" s="47"/>
      <c r="K88" s="47"/>
    </row>
    <row r="89" spans="1:11" x14ac:dyDescent="0.2">
      <c r="A89" s="200" t="s">
        <v>253</v>
      </c>
      <c r="B89" s="201"/>
      <c r="C89" s="172"/>
      <c r="D89" s="172"/>
      <c r="E89" s="172"/>
      <c r="F89" s="202">
        <f t="shared" si="14"/>
        <v>0</v>
      </c>
      <c r="G89" s="203"/>
      <c r="H89" s="235"/>
      <c r="I89" s="176">
        <f>SUM(F89:H89)</f>
        <v>0</v>
      </c>
      <c r="J89" s="47"/>
      <c r="K89" s="47"/>
    </row>
    <row r="90" spans="1:11" x14ac:dyDescent="0.2">
      <c r="A90" s="200" t="s">
        <v>254</v>
      </c>
      <c r="B90" s="201"/>
      <c r="C90" s="172">
        <f>SUM([12]estapub!$N$187)</f>
        <v>43698128380</v>
      </c>
      <c r="D90" s="172"/>
      <c r="E90" s="172"/>
      <c r="F90" s="202">
        <f t="shared" si="14"/>
        <v>43698128380</v>
      </c>
      <c r="G90" s="203"/>
      <c r="H90" s="235"/>
      <c r="I90" s="176">
        <f t="shared" si="3"/>
        <v>43698128380</v>
      </c>
      <c r="J90" s="47"/>
      <c r="K90" s="47"/>
    </row>
    <row r="91" spans="1:11" s="16" customFormat="1" ht="15.75" x14ac:dyDescent="0.25">
      <c r="A91" s="204" t="s">
        <v>255</v>
      </c>
      <c r="B91" s="205">
        <f>SUM(B95:B98)</f>
        <v>0</v>
      </c>
      <c r="C91" s="165">
        <f>SUM(C95:C98)</f>
        <v>0</v>
      </c>
      <c r="D91" s="165">
        <f>SUM(D95:D98)</f>
        <v>0</v>
      </c>
      <c r="E91" s="165">
        <f>SUM(E95:E98)</f>
        <v>0</v>
      </c>
      <c r="F91" s="166">
        <f>SUM(F95:F98)</f>
        <v>0</v>
      </c>
      <c r="G91" s="206">
        <f>SUM(G92:G98)</f>
        <v>371912541908</v>
      </c>
      <c r="H91" s="236">
        <f>SUM(H92:H98)</f>
        <v>434062280102</v>
      </c>
      <c r="I91" s="166">
        <f t="shared" ref="I91:I96" si="15">SUM(I95:I98)</f>
        <v>589096741802</v>
      </c>
      <c r="J91" s="207"/>
      <c r="K91" s="207"/>
    </row>
    <row r="92" spans="1:11" x14ac:dyDescent="0.2">
      <c r="A92" s="200" t="s">
        <v>246</v>
      </c>
      <c r="B92" s="201"/>
      <c r="C92" s="172"/>
      <c r="D92" s="172"/>
      <c r="E92" s="172"/>
      <c r="F92" s="173"/>
      <c r="G92" s="203"/>
      <c r="H92" s="235">
        <f>SUM([14]ct!$N$192)</f>
        <v>49656688462</v>
      </c>
      <c r="I92" s="173">
        <f t="shared" si="15"/>
        <v>494052277545</v>
      </c>
      <c r="J92" s="47"/>
      <c r="K92" s="47"/>
    </row>
    <row r="93" spans="1:11" x14ac:dyDescent="0.2">
      <c r="A93" s="200" t="s">
        <v>256</v>
      </c>
      <c r="B93" s="201"/>
      <c r="C93" s="172"/>
      <c r="D93" s="172"/>
      <c r="E93" s="172"/>
      <c r="F93" s="173"/>
      <c r="G93" s="203">
        <f>SUM([13]gctas!$N$234)</f>
        <v>3722335484</v>
      </c>
      <c r="H93" s="235">
        <f>SUM([14]ct!$N$234)</f>
        <v>55637605792</v>
      </c>
      <c r="I93" s="173">
        <f t="shared" si="15"/>
        <v>448911631970</v>
      </c>
      <c r="J93" s="47"/>
      <c r="K93" s="47"/>
    </row>
    <row r="94" spans="1:11" x14ac:dyDescent="0.2">
      <c r="A94" s="200" t="s">
        <v>257</v>
      </c>
      <c r="B94" s="201"/>
      <c r="C94" s="172"/>
      <c r="D94" s="172"/>
      <c r="E94" s="172"/>
      <c r="F94" s="173"/>
      <c r="G94" s="203">
        <f>SUM([13]gctas!$N$249)</f>
        <v>110982078379</v>
      </c>
      <c r="H94" s="235">
        <f>SUM([14]ct!$N$240)</f>
        <v>264104018362</v>
      </c>
      <c r="I94" s="173">
        <f t="shared" si="15"/>
        <v>314279537421</v>
      </c>
      <c r="J94" s="47"/>
      <c r="K94" s="47"/>
    </row>
    <row r="95" spans="1:11" x14ac:dyDescent="0.2">
      <c r="A95" s="200" t="s">
        <v>258</v>
      </c>
      <c r="B95" s="201"/>
      <c r="C95" s="172"/>
      <c r="D95" s="172"/>
      <c r="E95" s="172"/>
      <c r="F95" s="202">
        <f>SUM(B95:E95)</f>
        <v>0</v>
      </c>
      <c r="G95" s="203"/>
      <c r="H95" s="235">
        <f>SUM([14]ct!$N$247)</f>
        <v>79267486</v>
      </c>
      <c r="I95" s="173">
        <f t="shared" si="15"/>
        <v>193623079064</v>
      </c>
      <c r="J95" s="47"/>
      <c r="K95" s="47"/>
    </row>
    <row r="96" spans="1:11" x14ac:dyDescent="0.2">
      <c r="A96" s="208" t="s">
        <v>259</v>
      </c>
      <c r="B96" s="201"/>
      <c r="C96" s="172"/>
      <c r="D96" s="172"/>
      <c r="E96" s="172"/>
      <c r="F96" s="202"/>
      <c r="G96" s="203">
        <f>SUM([13]gctas!$N$255)</f>
        <v>19402057559</v>
      </c>
      <c r="H96" s="235">
        <f>SUM([14]ct!$N$255)</f>
        <v>1961572005</v>
      </c>
      <c r="I96" s="173">
        <f t="shared" si="15"/>
        <v>95044464257</v>
      </c>
      <c r="J96" s="47"/>
      <c r="K96" s="47"/>
    </row>
    <row r="97" spans="1:11" x14ac:dyDescent="0.2">
      <c r="A97" s="200" t="s">
        <v>260</v>
      </c>
      <c r="B97" s="201"/>
      <c r="C97" s="172"/>
      <c r="D97" s="172"/>
      <c r="E97" s="172"/>
      <c r="F97" s="202">
        <f>SUM(B97:E97)</f>
        <v>0</v>
      </c>
      <c r="G97" s="203">
        <f>SUM([13]gctas!$N$279)</f>
        <v>155982359792</v>
      </c>
      <c r="H97" s="235"/>
      <c r="I97" s="176">
        <f t="shared" si="3"/>
        <v>155982359792</v>
      </c>
      <c r="J97" s="47"/>
      <c r="K97" s="47"/>
    </row>
    <row r="98" spans="1:11" x14ac:dyDescent="0.2">
      <c r="A98" s="200" t="s">
        <v>252</v>
      </c>
      <c r="B98" s="201"/>
      <c r="C98" s="172"/>
      <c r="D98" s="172"/>
      <c r="E98" s="172"/>
      <c r="F98" s="202">
        <f>SUM(B98:E98)</f>
        <v>0</v>
      </c>
      <c r="G98" s="203">
        <f>SUM([13]gctas!$N$374)</f>
        <v>81823710694</v>
      </c>
      <c r="H98" s="235">
        <f>SUM([14]ct!$N$374)</f>
        <v>62623127995</v>
      </c>
      <c r="I98" s="176">
        <f t="shared" si="3"/>
        <v>144446838689</v>
      </c>
      <c r="J98" s="47"/>
      <c r="K98" s="47"/>
    </row>
    <row r="99" spans="1:11" x14ac:dyDescent="0.2">
      <c r="A99" s="204" t="s">
        <v>160</v>
      </c>
      <c r="B99" s="205">
        <f t="shared" ref="B99:I99" si="16">SUM(B100:B109)+B112+B113+B114</f>
        <v>30406662635</v>
      </c>
      <c r="C99" s="165">
        <f t="shared" si="16"/>
        <v>23364492332</v>
      </c>
      <c r="D99" s="165">
        <f t="shared" si="16"/>
        <v>0</v>
      </c>
      <c r="E99" s="165">
        <f t="shared" si="16"/>
        <v>0</v>
      </c>
      <c r="F99" s="166">
        <f t="shared" si="16"/>
        <v>53771154967</v>
      </c>
      <c r="G99" s="206">
        <f t="shared" si="16"/>
        <v>44807459840</v>
      </c>
      <c r="H99" s="236">
        <f t="shared" si="16"/>
        <v>0</v>
      </c>
      <c r="I99" s="166">
        <f t="shared" si="16"/>
        <v>98578614807</v>
      </c>
      <c r="J99" s="47"/>
      <c r="K99" s="47"/>
    </row>
    <row r="100" spans="1:11" x14ac:dyDescent="0.2">
      <c r="A100" s="200" t="s">
        <v>161</v>
      </c>
      <c r="B100" s="201">
        <f>SUM([11]ctas!$N$376)</f>
        <v>7253703547</v>
      </c>
      <c r="C100" s="172"/>
      <c r="D100" s="172"/>
      <c r="E100" s="172"/>
      <c r="F100" s="202">
        <f t="shared" ref="F100:F108" si="17">SUM(B100:E100)</f>
        <v>7253703547</v>
      </c>
      <c r="G100" s="203">
        <f>SUM([13]gctas!$N$376)</f>
        <v>42650115135</v>
      </c>
      <c r="H100" s="235"/>
      <c r="I100" s="176">
        <f t="shared" si="3"/>
        <v>49903818682</v>
      </c>
      <c r="J100" s="47"/>
      <c r="K100" s="47"/>
    </row>
    <row r="101" spans="1:11" x14ac:dyDescent="0.2">
      <c r="A101" s="200" t="s">
        <v>162</v>
      </c>
      <c r="B101" s="201">
        <f>SUM([11]ctas!$N$380)</f>
        <v>21350265243</v>
      </c>
      <c r="C101" s="172"/>
      <c r="D101" s="172"/>
      <c r="E101" s="172"/>
      <c r="F101" s="202">
        <f t="shared" si="17"/>
        <v>21350265243</v>
      </c>
      <c r="G101" s="203"/>
      <c r="H101" s="235"/>
      <c r="I101" s="176">
        <f t="shared" si="3"/>
        <v>21350265243</v>
      </c>
      <c r="J101" s="47"/>
      <c r="K101" s="47"/>
    </row>
    <row r="102" spans="1:11" x14ac:dyDescent="0.2">
      <c r="A102" s="209" t="s">
        <v>261</v>
      </c>
      <c r="B102" s="201"/>
      <c r="C102" s="172">
        <f>SUM([12]estapub!$N$384)</f>
        <v>23364492332</v>
      </c>
      <c r="D102" s="172"/>
      <c r="E102" s="172"/>
      <c r="F102" s="202">
        <f t="shared" si="17"/>
        <v>23364492332</v>
      </c>
      <c r="G102" s="203">
        <f>SUM([13]gctas!$N$385)</f>
        <v>425888000</v>
      </c>
      <c r="H102" s="235"/>
      <c r="I102" s="176">
        <f t="shared" si="3"/>
        <v>23790380332</v>
      </c>
      <c r="J102" s="47"/>
      <c r="K102" s="47"/>
    </row>
    <row r="103" spans="1:11" hidden="1" x14ac:dyDescent="0.2">
      <c r="A103" s="209" t="s">
        <v>262</v>
      </c>
      <c r="B103" s="201"/>
      <c r="C103" s="172"/>
      <c r="D103" s="172"/>
      <c r="E103" s="172"/>
      <c r="F103" s="202">
        <f t="shared" si="17"/>
        <v>0</v>
      </c>
      <c r="G103" s="203"/>
      <c r="H103" s="235"/>
      <c r="I103" s="176">
        <f t="shared" si="3"/>
        <v>0</v>
      </c>
      <c r="J103" s="47"/>
      <c r="K103" s="47"/>
    </row>
    <row r="104" spans="1:11" hidden="1" x14ac:dyDescent="0.2">
      <c r="A104" s="209" t="s">
        <v>263</v>
      </c>
      <c r="B104" s="201"/>
      <c r="C104" s="172"/>
      <c r="D104" s="172"/>
      <c r="E104" s="172"/>
      <c r="F104" s="202">
        <f t="shared" si="17"/>
        <v>0</v>
      </c>
      <c r="G104" s="203"/>
      <c r="H104" s="235"/>
      <c r="I104" s="176">
        <f t="shared" si="3"/>
        <v>0</v>
      </c>
      <c r="J104" s="47"/>
      <c r="K104" s="47"/>
    </row>
    <row r="105" spans="1:11" x14ac:dyDescent="0.2">
      <c r="A105" s="200" t="s">
        <v>252</v>
      </c>
      <c r="B105" s="201"/>
      <c r="C105" s="172"/>
      <c r="D105" s="172"/>
      <c r="E105" s="172"/>
      <c r="F105" s="202">
        <f t="shared" si="17"/>
        <v>0</v>
      </c>
      <c r="G105" s="203">
        <f>SUM([13]gctas!$N$393)</f>
        <v>33694548</v>
      </c>
      <c r="H105" s="235"/>
      <c r="I105" s="176">
        <f t="shared" si="3"/>
        <v>33694548</v>
      </c>
      <c r="J105" s="47"/>
      <c r="K105" s="47"/>
    </row>
    <row r="106" spans="1:11" x14ac:dyDescent="0.2">
      <c r="A106" s="182" t="s">
        <v>166</v>
      </c>
      <c r="B106" s="201"/>
      <c r="C106" s="172"/>
      <c r="D106" s="172"/>
      <c r="E106" s="172"/>
      <c r="F106" s="202">
        <f>SUM(B106:E106)</f>
        <v>0</v>
      </c>
      <c r="G106" s="203">
        <f>SUM([13]gctas!$N$392)</f>
        <v>1697762157</v>
      </c>
      <c r="H106" s="235"/>
      <c r="I106" s="176">
        <f>SUM(F106:H106)</f>
        <v>1697762157</v>
      </c>
      <c r="J106" s="47"/>
      <c r="K106" s="47"/>
    </row>
    <row r="107" spans="1:11" hidden="1" x14ac:dyDescent="0.2">
      <c r="A107" s="182" t="s">
        <v>265</v>
      </c>
      <c r="B107" s="201"/>
      <c r="C107" s="172"/>
      <c r="D107" s="172"/>
      <c r="E107" s="172"/>
      <c r="F107" s="202">
        <f>SUM(B107:E107)</f>
        <v>0</v>
      </c>
      <c r="G107" s="203"/>
      <c r="H107" s="235"/>
      <c r="I107" s="176"/>
      <c r="J107" s="47"/>
      <c r="K107" s="47"/>
    </row>
    <row r="108" spans="1:11" hidden="1" x14ac:dyDescent="0.2">
      <c r="A108" s="253" t="s">
        <v>327</v>
      </c>
      <c r="B108" s="201"/>
      <c r="C108" s="172"/>
      <c r="D108" s="172"/>
      <c r="E108" s="172"/>
      <c r="F108" s="202">
        <f t="shared" si="17"/>
        <v>0</v>
      </c>
      <c r="G108" s="203"/>
      <c r="H108" s="235"/>
      <c r="I108" s="176">
        <f t="shared" si="3"/>
        <v>0</v>
      </c>
      <c r="J108" s="47"/>
      <c r="K108" s="47"/>
    </row>
    <row r="109" spans="1:11" ht="25.5" x14ac:dyDescent="0.2">
      <c r="A109" s="210" t="s">
        <v>264</v>
      </c>
      <c r="B109" s="205">
        <f t="shared" ref="B109:I109" si="18">SUM(B110:B111)</f>
        <v>1802693845</v>
      </c>
      <c r="C109" s="165">
        <f t="shared" si="18"/>
        <v>0</v>
      </c>
      <c r="D109" s="165">
        <f t="shared" si="18"/>
        <v>0</v>
      </c>
      <c r="E109" s="165">
        <f t="shared" si="18"/>
        <v>0</v>
      </c>
      <c r="F109" s="166">
        <f t="shared" si="18"/>
        <v>1802693845</v>
      </c>
      <c r="G109" s="206">
        <f t="shared" si="18"/>
        <v>0</v>
      </c>
      <c r="H109" s="236">
        <f t="shared" si="18"/>
        <v>0</v>
      </c>
      <c r="I109" s="166">
        <f t="shared" si="18"/>
        <v>1802693845</v>
      </c>
      <c r="J109" s="47"/>
      <c r="K109" s="47"/>
    </row>
    <row r="110" spans="1:11" hidden="1" x14ac:dyDescent="0.2">
      <c r="A110" s="200" t="s">
        <v>172</v>
      </c>
      <c r="B110" s="201">
        <f>SUM([2]gastos!$N$301)</f>
        <v>0</v>
      </c>
      <c r="C110" s="172"/>
      <c r="D110" s="172"/>
      <c r="E110" s="172"/>
      <c r="F110" s="202">
        <f>SUM(B110:E110)</f>
        <v>0</v>
      </c>
      <c r="G110" s="203"/>
      <c r="H110" s="235"/>
      <c r="I110" s="176">
        <f t="shared" si="3"/>
        <v>0</v>
      </c>
      <c r="J110" s="47"/>
      <c r="K110" s="47"/>
    </row>
    <row r="111" spans="1:11" x14ac:dyDescent="0.2">
      <c r="A111" s="200" t="s">
        <v>225</v>
      </c>
      <c r="B111" s="201">
        <f>SUM([11]ctas!$N$386)</f>
        <v>1802693845</v>
      </c>
      <c r="C111" s="172"/>
      <c r="D111" s="172"/>
      <c r="E111" s="172"/>
      <c r="F111" s="202">
        <f>SUM(B111:E111)</f>
        <v>1802693845</v>
      </c>
      <c r="G111" s="203"/>
      <c r="H111" s="235"/>
      <c r="I111" s="176">
        <f t="shared" si="3"/>
        <v>1802693845</v>
      </c>
      <c r="J111" s="47"/>
      <c r="K111" s="47"/>
    </row>
    <row r="112" spans="1:11" x14ac:dyDescent="0.2">
      <c r="A112" s="200" t="s">
        <v>252</v>
      </c>
      <c r="B112" s="201"/>
      <c r="C112" s="172"/>
      <c r="D112" s="172"/>
      <c r="E112" s="172"/>
      <c r="F112" s="202">
        <f>SUM(B112:E112)</f>
        <v>0</v>
      </c>
      <c r="G112" s="203"/>
      <c r="H112" s="235"/>
      <c r="I112" s="176">
        <f t="shared" si="3"/>
        <v>0</v>
      </c>
      <c r="J112" s="47"/>
      <c r="K112" s="47"/>
    </row>
    <row r="113" spans="1:11" x14ac:dyDescent="0.2">
      <c r="A113" s="200" t="s">
        <v>166</v>
      </c>
      <c r="B113" s="201">
        <f>SUM([2]gastos!$N$313)</f>
        <v>0</v>
      </c>
      <c r="C113" s="172"/>
      <c r="D113" s="172"/>
      <c r="E113" s="172"/>
      <c r="F113" s="202">
        <f>SUM(B113:E113)</f>
        <v>0</v>
      </c>
      <c r="G113" s="203"/>
      <c r="H113" s="235"/>
      <c r="I113" s="176">
        <f>SUM(F113:H113)</f>
        <v>0</v>
      </c>
      <c r="J113" s="47"/>
      <c r="K113" s="47"/>
    </row>
    <row r="114" spans="1:11" x14ac:dyDescent="0.2">
      <c r="A114" s="200" t="s">
        <v>265</v>
      </c>
      <c r="B114" s="201"/>
      <c r="C114" s="172"/>
      <c r="D114" s="172"/>
      <c r="E114" s="172"/>
      <c r="F114" s="202">
        <f>SUM(B114:E114)</f>
        <v>0</v>
      </c>
      <c r="G114" s="203"/>
      <c r="H114" s="235"/>
      <c r="I114" s="176">
        <f t="shared" ref="I114:I128" si="19">SUM(F114:H114)</f>
        <v>0</v>
      </c>
      <c r="J114" s="47"/>
      <c r="K114" s="47"/>
    </row>
    <row r="115" spans="1:11" x14ac:dyDescent="0.2">
      <c r="A115" s="204" t="s">
        <v>168</v>
      </c>
      <c r="B115" s="205">
        <f t="shared" ref="B115:H115" si="20">SUM(B116:B125)-B117</f>
        <v>1557280848786</v>
      </c>
      <c r="C115" s="165">
        <f t="shared" si="20"/>
        <v>1032158800103</v>
      </c>
      <c r="D115" s="165">
        <f t="shared" si="20"/>
        <v>361857287</v>
      </c>
      <c r="E115" s="165">
        <f t="shared" si="20"/>
        <v>1364149293</v>
      </c>
      <c r="F115" s="211">
        <f t="shared" si="20"/>
        <v>2591165655469</v>
      </c>
      <c r="G115" s="165">
        <f>SUM(G116:G127)-G117</f>
        <v>1739006585421</v>
      </c>
      <c r="H115" s="236">
        <f t="shared" si="20"/>
        <v>3218941571</v>
      </c>
      <c r="I115" s="169">
        <f t="shared" si="19"/>
        <v>4333391182461</v>
      </c>
      <c r="J115" s="47"/>
      <c r="K115" s="47"/>
    </row>
    <row r="116" spans="1:11" x14ac:dyDescent="0.2">
      <c r="A116" s="200" t="s">
        <v>266</v>
      </c>
      <c r="B116" s="201">
        <f>SUM([11]ctas!$N$396)</f>
        <v>1396198373403</v>
      </c>
      <c r="C116" s="172">
        <f>SUM([12]estapub!$N$396)</f>
        <v>1014680531898</v>
      </c>
      <c r="D116" s="172">
        <f>SUM([12]cont!$N$396)</f>
        <v>361857287</v>
      </c>
      <c r="E116" s="172">
        <f>SUM([12]uni!$N$396)</f>
        <v>1362599293</v>
      </c>
      <c r="F116" s="202">
        <f>SUM(B116:E116)</f>
        <v>2412603361881</v>
      </c>
      <c r="G116" s="203">
        <f>SUM([13]gctas!$N$396)</f>
        <v>742646740994</v>
      </c>
      <c r="H116" s="235">
        <f>SUM([14]ct!$N$396)</f>
        <v>892418521</v>
      </c>
      <c r="I116" s="176">
        <f t="shared" si="19"/>
        <v>3156142521396</v>
      </c>
      <c r="J116" s="47"/>
      <c r="K116" s="47"/>
    </row>
    <row r="117" spans="1:11" x14ac:dyDescent="0.2">
      <c r="A117" s="170" t="s">
        <v>2</v>
      </c>
      <c r="B117" s="201">
        <f t="shared" ref="B117:I117" si="21">SUM(B118:B120)</f>
        <v>158572047223</v>
      </c>
      <c r="C117" s="172">
        <f t="shared" si="21"/>
        <v>249677155</v>
      </c>
      <c r="D117" s="172">
        <f>SUM(D118:D120)</f>
        <v>0</v>
      </c>
      <c r="E117" s="172">
        <f t="shared" si="21"/>
        <v>1550000</v>
      </c>
      <c r="F117" s="173">
        <f t="shared" si="21"/>
        <v>158823274378</v>
      </c>
      <c r="G117" s="203">
        <f t="shared" si="21"/>
        <v>8263280699</v>
      </c>
      <c r="H117" s="235">
        <f t="shared" si="21"/>
        <v>0</v>
      </c>
      <c r="I117" s="173">
        <f t="shared" si="21"/>
        <v>167086555077</v>
      </c>
      <c r="J117" s="47"/>
      <c r="K117" s="47"/>
    </row>
    <row r="118" spans="1:11" hidden="1" x14ac:dyDescent="0.2">
      <c r="A118" s="200" t="s">
        <v>172</v>
      </c>
      <c r="B118" s="201"/>
      <c r="C118" s="172"/>
      <c r="D118" s="172"/>
      <c r="E118" s="172"/>
      <c r="F118" s="202">
        <f t="shared" ref="F118:F127" si="22">SUM(B118:E118)</f>
        <v>0</v>
      </c>
      <c r="G118" s="203"/>
      <c r="H118" s="172"/>
      <c r="I118" s="176">
        <f t="shared" si="19"/>
        <v>0</v>
      </c>
      <c r="J118" s="47"/>
      <c r="K118" s="47"/>
    </row>
    <row r="119" spans="1:11" x14ac:dyDescent="0.2">
      <c r="A119" s="200" t="s">
        <v>225</v>
      </c>
      <c r="B119" s="201">
        <f>SUM([11]ctas!$N$1283)</f>
        <v>158572047223</v>
      </c>
      <c r="C119" s="172">
        <f>SUM([12]estapub!$N$1283)</f>
        <v>249677155</v>
      </c>
      <c r="D119" s="172"/>
      <c r="E119" s="172">
        <f>SUM([12]uni!$N$1260)</f>
        <v>1550000</v>
      </c>
      <c r="F119" s="202">
        <f t="shared" si="22"/>
        <v>158823274378</v>
      </c>
      <c r="G119" s="203">
        <f>SUM([13]gctas!$N$1283)</f>
        <v>8263280699</v>
      </c>
      <c r="H119" s="172"/>
      <c r="I119" s="176">
        <f t="shared" si="19"/>
        <v>167086555077</v>
      </c>
      <c r="J119" s="47"/>
      <c r="K119" s="47"/>
    </row>
    <row r="120" spans="1:11" hidden="1" x14ac:dyDescent="0.2">
      <c r="A120" s="200" t="s">
        <v>265</v>
      </c>
      <c r="B120" s="201"/>
      <c r="C120" s="172"/>
      <c r="D120" s="172"/>
      <c r="E120" s="172"/>
      <c r="F120" s="202">
        <f t="shared" si="22"/>
        <v>0</v>
      </c>
      <c r="G120" s="203"/>
      <c r="H120" s="172"/>
      <c r="I120" s="176">
        <f t="shared" si="19"/>
        <v>0</v>
      </c>
      <c r="J120" s="47"/>
      <c r="K120" s="47"/>
    </row>
    <row r="121" spans="1:11" ht="25.5" hidden="1" x14ac:dyDescent="0.2">
      <c r="A121" s="212" t="s">
        <v>267</v>
      </c>
      <c r="B121" s="201"/>
      <c r="C121" s="172"/>
      <c r="D121" s="172"/>
      <c r="E121" s="172"/>
      <c r="F121" s="202">
        <f t="shared" si="22"/>
        <v>0</v>
      </c>
      <c r="G121" s="203"/>
      <c r="H121" s="172"/>
      <c r="I121" s="176">
        <f t="shared" si="19"/>
        <v>0</v>
      </c>
      <c r="J121" s="47"/>
      <c r="K121" s="47"/>
    </row>
    <row r="122" spans="1:11" x14ac:dyDescent="0.2">
      <c r="A122" s="212" t="s">
        <v>235</v>
      </c>
      <c r="B122" s="201"/>
      <c r="C122" s="172"/>
      <c r="D122" s="172"/>
      <c r="E122" s="172"/>
      <c r="F122" s="202"/>
      <c r="G122" s="203"/>
      <c r="H122" s="172"/>
      <c r="I122" s="176">
        <f t="shared" si="19"/>
        <v>0</v>
      </c>
      <c r="J122" s="47"/>
      <c r="K122" s="47"/>
    </row>
    <row r="123" spans="1:11" x14ac:dyDescent="0.2">
      <c r="A123" s="200" t="s">
        <v>268</v>
      </c>
      <c r="B123" s="201">
        <f>SUM([11]ctas!$N$1375)</f>
        <v>2510428160</v>
      </c>
      <c r="C123" s="172">
        <f>SUM([12]estapub!$N$1375)</f>
        <v>17228591050</v>
      </c>
      <c r="D123" s="172"/>
      <c r="E123" s="172"/>
      <c r="F123" s="202">
        <f t="shared" si="22"/>
        <v>19739019210</v>
      </c>
      <c r="G123" s="203"/>
      <c r="H123" s="172"/>
      <c r="I123" s="176">
        <f t="shared" si="19"/>
        <v>19739019210</v>
      </c>
      <c r="J123" s="47"/>
      <c r="K123" s="47"/>
    </row>
    <row r="124" spans="1:11" ht="15.75" thickBot="1" x14ac:dyDescent="0.25">
      <c r="A124" s="200" t="s">
        <v>252</v>
      </c>
      <c r="B124" s="201"/>
      <c r="C124" s="172"/>
      <c r="D124" s="172"/>
      <c r="E124" s="172"/>
      <c r="F124" s="202">
        <f t="shared" si="22"/>
        <v>0</v>
      </c>
      <c r="G124" s="203">
        <f>SUM([13]gctas!$N$1358)</f>
        <v>988096563728</v>
      </c>
      <c r="H124" s="172">
        <f>SUM([14]ct!$N$1358)</f>
        <v>2326523050</v>
      </c>
      <c r="I124" s="176">
        <f t="shared" si="19"/>
        <v>990423086778</v>
      </c>
      <c r="J124" s="47"/>
      <c r="K124" s="47"/>
    </row>
    <row r="125" spans="1:11" hidden="1" x14ac:dyDescent="0.2">
      <c r="A125" s="200" t="s">
        <v>265</v>
      </c>
      <c r="B125" s="201"/>
      <c r="C125" s="172"/>
      <c r="D125" s="172"/>
      <c r="E125" s="172"/>
      <c r="F125" s="202">
        <f t="shared" si="22"/>
        <v>0</v>
      </c>
      <c r="G125" s="203"/>
      <c r="H125" s="172">
        <f>SUM([8]cons!$N$908)</f>
        <v>0</v>
      </c>
      <c r="I125" s="176">
        <f t="shared" si="19"/>
        <v>0</v>
      </c>
      <c r="J125" s="47"/>
      <c r="K125" s="47"/>
    </row>
    <row r="126" spans="1:11" hidden="1" x14ac:dyDescent="0.2">
      <c r="A126" s="213" t="s">
        <v>326</v>
      </c>
      <c r="B126" s="214"/>
      <c r="C126" s="215"/>
      <c r="D126" s="215"/>
      <c r="E126" s="215"/>
      <c r="F126" s="202">
        <f t="shared" si="22"/>
        <v>0</v>
      </c>
      <c r="G126" s="217"/>
      <c r="H126" s="215"/>
      <c r="I126" s="176">
        <f t="shared" si="19"/>
        <v>0</v>
      </c>
      <c r="J126" s="47"/>
      <c r="K126" s="47"/>
    </row>
    <row r="127" spans="1:11" ht="15.75" hidden="1" thickBot="1" x14ac:dyDescent="0.25">
      <c r="A127" s="213" t="s">
        <v>269</v>
      </c>
      <c r="B127" s="214"/>
      <c r="C127" s="215"/>
      <c r="D127" s="215"/>
      <c r="E127" s="215"/>
      <c r="F127" s="216">
        <f t="shared" si="22"/>
        <v>0</v>
      </c>
      <c r="G127" s="217"/>
      <c r="H127" s="215"/>
      <c r="I127" s="218">
        <f t="shared" si="19"/>
        <v>0</v>
      </c>
      <c r="J127" s="47"/>
      <c r="K127" s="47"/>
    </row>
    <row r="128" spans="1:11" ht="16.5" thickBot="1" x14ac:dyDescent="0.3">
      <c r="A128" s="219" t="s">
        <v>270</v>
      </c>
      <c r="B128" s="220">
        <f>SUM(B78+B99+B115+B127)</f>
        <v>1778379079553</v>
      </c>
      <c r="C128" s="221">
        <f>SUM(C78+C99+C115+C127)</f>
        <v>1236437563429</v>
      </c>
      <c r="D128" s="221">
        <f>SUM(D78+D99+D115+D127)</f>
        <v>22892511246</v>
      </c>
      <c r="E128" s="221">
        <f>SUM(E78+E99+E115+E127)</f>
        <v>68330721481</v>
      </c>
      <c r="F128" s="222">
        <f>SUM(F78+F99+F115+F127)</f>
        <v>3106039875709</v>
      </c>
      <c r="G128" s="221">
        <f>SUM(G78+G91+G99+G115+G127)</f>
        <v>2544942844440</v>
      </c>
      <c r="H128" s="220">
        <f>SUM(H78+H91+H99+H115+H127)</f>
        <v>543690303141</v>
      </c>
      <c r="I128" s="222">
        <f t="shared" si="19"/>
        <v>6194673023290</v>
      </c>
      <c r="J128" s="47"/>
      <c r="K128" s="47"/>
    </row>
    <row r="129" spans="1:9" x14ac:dyDescent="0.2">
      <c r="A129" s="223" t="s">
        <v>271</v>
      </c>
      <c r="B129" s="47"/>
      <c r="C129" s="224"/>
      <c r="D129" s="224"/>
      <c r="E129" s="224"/>
      <c r="F129" s="224"/>
      <c r="G129" s="224"/>
      <c r="H129" s="224"/>
      <c r="I129" s="47"/>
    </row>
    <row r="130" spans="1:9" x14ac:dyDescent="0.2">
      <c r="A130" s="225"/>
      <c r="B130" s="49"/>
      <c r="C130" s="49"/>
      <c r="D130" s="49"/>
      <c r="E130" s="49"/>
      <c r="F130" s="226"/>
      <c r="G130" s="49"/>
      <c r="H130" s="49"/>
      <c r="I130" s="49"/>
    </row>
    <row r="131" spans="1:9" x14ac:dyDescent="0.2">
      <c r="A131" s="227"/>
      <c r="B131" s="49"/>
      <c r="C131" s="49"/>
      <c r="D131" s="49"/>
      <c r="E131" s="49"/>
      <c r="F131" s="49"/>
      <c r="G131" s="49"/>
      <c r="H131" s="49"/>
      <c r="I131" s="49"/>
    </row>
    <row r="132" spans="1:9" x14ac:dyDescent="0.2">
      <c r="G132" s="86"/>
    </row>
  </sheetData>
  <mergeCells count="12">
    <mergeCell ref="A73:A74"/>
    <mergeCell ref="B76:I76"/>
    <mergeCell ref="A75:A76"/>
    <mergeCell ref="B73:I73"/>
    <mergeCell ref="B74:I74"/>
    <mergeCell ref="B75:I75"/>
    <mergeCell ref="B3:I3"/>
    <mergeCell ref="B4:I4"/>
    <mergeCell ref="A1:A2"/>
    <mergeCell ref="A3:A4"/>
    <mergeCell ref="B1:I1"/>
    <mergeCell ref="B2:I2"/>
  </mergeCells>
  <phoneticPr fontId="2" type="noConversion"/>
  <conditionalFormatting sqref="B128:I128">
    <cfRule type="dataBar" priority="1">
      <dataBar>
        <cfvo type="min"/>
        <cfvo type="max"/>
        <color rgb="FF638EC6"/>
      </dataBar>
      <extLst>
        <ext xmlns:x14="http://schemas.microsoft.com/office/spreadsheetml/2009/9/main" uri="{B025F937-C7B1-47D3-B67F-A62EFF666E3E}">
          <x14:id>{ECE9E692-202F-42B4-94CD-9EC4B6492E9E}</x14:id>
        </ext>
      </extLst>
    </cfRule>
  </conditionalFormatting>
  <printOptions horizontalCentered="1" verticalCentered="1"/>
  <pageMargins left="0" right="0" top="0.86614173228346458" bottom="0" header="0" footer="0"/>
  <pageSetup scale="70" orientation="portrait" r:id="rId1"/>
  <headerFooter alignWithMargins="0">
    <oddFooter>&amp;C&amp;P/&amp;N</oddFooter>
  </headerFooter>
  <drawing r:id="rId2"/>
  <extLst>
    <ext xmlns:x14="http://schemas.microsoft.com/office/spreadsheetml/2009/9/main" uri="{78C0D931-6437-407d-A8EE-F0AAD7539E65}">
      <x14:conditionalFormattings>
        <x14:conditionalFormatting xmlns:xm="http://schemas.microsoft.com/office/excel/2006/main">
          <x14:cfRule type="dataBar" id="{ECE9E692-202F-42B4-94CD-9EC4B6492E9E}">
            <x14:dataBar minLength="0" maxLength="100" gradient="0">
              <x14:cfvo type="autoMin"/>
              <x14:cfvo type="autoMax"/>
              <x14:negativeFillColor rgb="FFFF0000"/>
              <x14:axisColor rgb="FF000000"/>
            </x14:dataBar>
          </x14:cfRule>
          <xm:sqref>B128:I128</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6"/>
  <sheetViews>
    <sheetView zoomScale="120" zoomScaleNormal="120" workbookViewId="0">
      <selection activeCell="M43" sqref="M43"/>
    </sheetView>
  </sheetViews>
  <sheetFormatPr baseColWidth="10" defaultRowHeight="12.75" x14ac:dyDescent="0.2"/>
  <cols>
    <col min="1" max="1" width="37.77734375" style="288" customWidth="1"/>
    <col min="2" max="2" width="26.44140625" style="288" hidden="1" customWidth="1"/>
    <col min="3" max="3" width="23.6640625" style="288" hidden="1" customWidth="1"/>
    <col min="4" max="4" width="26.44140625" style="288" bestFit="1" customWidth="1"/>
    <col min="5" max="5" width="10.44140625" style="288" hidden="1" customWidth="1"/>
    <col min="6" max="6" width="11" style="288" hidden="1" customWidth="1"/>
    <col min="7" max="7" width="26.44140625" style="288" hidden="1" customWidth="1"/>
    <col min="8" max="8" width="24.88671875" style="288" hidden="1" customWidth="1"/>
    <col min="9" max="9" width="11.5546875" style="288" hidden="1" customWidth="1"/>
    <col min="10" max="10" width="24.88671875" style="288" bestFit="1" customWidth="1"/>
    <col min="11" max="11" width="12.21875" style="288" customWidth="1"/>
    <col min="12" max="16384" width="11.5546875" style="288"/>
  </cols>
  <sheetData>
    <row r="1" spans="1:11" ht="23.25" x14ac:dyDescent="0.35">
      <c r="A1" s="653" t="s">
        <v>114</v>
      </c>
      <c r="B1" s="653"/>
      <c r="C1" s="653"/>
      <c r="D1" s="653"/>
      <c r="E1" s="653"/>
      <c r="F1" s="653"/>
      <c r="G1" s="653"/>
      <c r="H1" s="653"/>
      <c r="I1" s="653"/>
      <c r="J1" s="653"/>
      <c r="K1" s="653"/>
    </row>
    <row r="2" spans="1:11" ht="23.25" x14ac:dyDescent="0.35">
      <c r="A2" s="653" t="s">
        <v>456</v>
      </c>
      <c r="B2" s="653"/>
      <c r="C2" s="653"/>
      <c r="D2" s="653"/>
      <c r="E2" s="653"/>
      <c r="F2" s="653"/>
      <c r="G2" s="653"/>
      <c r="H2" s="653"/>
      <c r="I2" s="653"/>
      <c r="J2" s="653"/>
      <c r="K2" s="653"/>
    </row>
    <row r="3" spans="1:11" ht="23.25" x14ac:dyDescent="0.35">
      <c r="A3" s="653" t="s">
        <v>445</v>
      </c>
      <c r="B3" s="653"/>
      <c r="C3" s="653"/>
      <c r="D3" s="653"/>
      <c r="E3" s="653"/>
      <c r="F3" s="653"/>
      <c r="G3" s="653"/>
      <c r="H3" s="653"/>
      <c r="I3" s="653"/>
      <c r="J3" s="653"/>
      <c r="K3" s="653"/>
    </row>
    <row r="4" spans="1:11" ht="24" thickBot="1" x14ac:dyDescent="0.4">
      <c r="A4" s="654"/>
      <c r="B4" s="654"/>
      <c r="C4" s="654"/>
      <c r="D4" s="654"/>
      <c r="E4" s="654"/>
      <c r="F4" s="654"/>
      <c r="G4" s="654"/>
      <c r="H4" s="654"/>
      <c r="I4" s="654"/>
      <c r="J4" s="654"/>
      <c r="K4" s="654"/>
    </row>
    <row r="5" spans="1:11" ht="23.25" customHeight="1" x14ac:dyDescent="0.35">
      <c r="A5" s="499" t="s">
        <v>343</v>
      </c>
      <c r="B5" s="650" t="s">
        <v>8</v>
      </c>
      <c r="C5" s="651"/>
      <c r="D5" s="651"/>
      <c r="E5" s="651"/>
      <c r="F5" s="651"/>
      <c r="G5" s="652"/>
      <c r="H5" s="650" t="s">
        <v>9</v>
      </c>
      <c r="I5" s="651"/>
      <c r="J5" s="651"/>
      <c r="K5" s="652"/>
    </row>
    <row r="6" spans="1:11" ht="30.75" thickBot="1" x14ac:dyDescent="0.85">
      <c r="A6" s="468"/>
      <c r="B6" s="500" t="s">
        <v>17</v>
      </c>
      <c r="C6" s="501" t="s">
        <v>117</v>
      </c>
      <c r="D6" s="501" t="s">
        <v>11</v>
      </c>
      <c r="E6" s="501" t="s">
        <v>342</v>
      </c>
      <c r="F6" s="501" t="s">
        <v>341</v>
      </c>
      <c r="G6" s="502" t="s">
        <v>20</v>
      </c>
      <c r="H6" s="500" t="s">
        <v>13</v>
      </c>
      <c r="I6" s="501" t="s">
        <v>14</v>
      </c>
      <c r="J6" s="501" t="s">
        <v>16</v>
      </c>
      <c r="K6" s="502" t="s">
        <v>14</v>
      </c>
    </row>
    <row r="7" spans="1:11" ht="23.25" hidden="1" x14ac:dyDescent="0.35">
      <c r="A7" s="469" t="s">
        <v>44</v>
      </c>
      <c r="B7" s="470">
        <f>SUM(anexo1!B40)</f>
        <v>979961376000</v>
      </c>
      <c r="C7" s="470">
        <f>SUM(anexo1!C40)</f>
        <v>0</v>
      </c>
      <c r="D7" s="471">
        <f>SUM(B7:C7)</f>
        <v>979961376000</v>
      </c>
      <c r="E7" s="472">
        <f>SUM(D7/D$13)*100</f>
        <v>27.718985131773131</v>
      </c>
      <c r="F7" s="471"/>
      <c r="G7" s="473">
        <f>SUM(D7-F7)</f>
        <v>979961376000</v>
      </c>
      <c r="H7" s="470">
        <f>SUM(anexo1!F40)</f>
        <v>138347703912</v>
      </c>
      <c r="I7" s="472">
        <f>SUM(H7/D7)*100</f>
        <v>14.117669053111742</v>
      </c>
      <c r="J7" s="471">
        <f>SUM(anexo1!H40)</f>
        <v>190691568132</v>
      </c>
      <c r="K7" s="474">
        <f>SUM(J7/D7)*100</f>
        <v>19.45909020520417</v>
      </c>
    </row>
    <row r="8" spans="1:11" ht="23.25" hidden="1" x14ac:dyDescent="0.35">
      <c r="A8" s="469" t="s">
        <v>65</v>
      </c>
      <c r="B8" s="470">
        <f>SUM(anexo1!B73)</f>
        <v>896039380000</v>
      </c>
      <c r="C8" s="471">
        <f>SUM(anexo1!C73)</f>
        <v>0</v>
      </c>
      <c r="D8" s="471">
        <f>SUM(B8:C8)</f>
        <v>896039380000</v>
      </c>
      <c r="E8" s="472">
        <f t="shared" ref="E8:E13" si="0">SUM(D8/D$13)*100</f>
        <v>25.345184881759273</v>
      </c>
      <c r="F8" s="471"/>
      <c r="G8" s="473">
        <f>SUM(D8-F8)</f>
        <v>896039380000</v>
      </c>
      <c r="H8" s="470">
        <f>SUM(anexo1!F73)</f>
        <v>164310928778</v>
      </c>
      <c r="I8" s="472">
        <f t="shared" ref="I8:I13" si="1">SUM(H8/D8)*100</f>
        <v>18.337467353053167</v>
      </c>
      <c r="J8" s="471">
        <f>SUM(anexo1!H73)</f>
        <v>180914270994</v>
      </c>
      <c r="K8" s="474">
        <f t="shared" ref="K8:K13" si="2">SUM(J8/D8)*100</f>
        <v>20.190437499967913</v>
      </c>
    </row>
    <row r="9" spans="1:11" ht="23.25" hidden="1" x14ac:dyDescent="0.35">
      <c r="A9" s="469" t="s">
        <v>334</v>
      </c>
      <c r="B9" s="470">
        <f>SUM(anexo1!B14+anexo1!B83)</f>
        <v>315110423000</v>
      </c>
      <c r="C9" s="470">
        <f>SUM(anexo1!C14+anexo1!C83)</f>
        <v>0</v>
      </c>
      <c r="D9" s="471">
        <f>SUM(B9:C9)</f>
        <v>315110423000</v>
      </c>
      <c r="E9" s="472">
        <f t="shared" si="0"/>
        <v>8.9131483586183116</v>
      </c>
      <c r="F9" s="471"/>
      <c r="G9" s="473">
        <f>SUM(D9-F9)</f>
        <v>315110423000</v>
      </c>
      <c r="H9" s="470">
        <f>SUM(anexo1!F14+anexo1!F83)</f>
        <v>57935815453</v>
      </c>
      <c r="I9" s="472">
        <f t="shared" si="1"/>
        <v>18.385877211367269</v>
      </c>
      <c r="J9" s="471">
        <f>SUM(anexo1!H14+anexo1!H83)</f>
        <v>89497226147</v>
      </c>
      <c r="K9" s="474">
        <f t="shared" si="2"/>
        <v>28.401861574410699</v>
      </c>
    </row>
    <row r="10" spans="1:11" ht="23.25" hidden="1" x14ac:dyDescent="0.35">
      <c r="A10" s="469" t="s">
        <v>335</v>
      </c>
      <c r="B10" s="470">
        <f>SUM(B7:B9)</f>
        <v>2191111179000</v>
      </c>
      <c r="C10" s="471">
        <f>SUM(C7:C9)</f>
        <v>0</v>
      </c>
      <c r="D10" s="471">
        <f>SUM(D7:D9)</f>
        <v>2191111179000</v>
      </c>
      <c r="E10" s="472">
        <f t="shared" si="0"/>
        <v>61.977318372150712</v>
      </c>
      <c r="F10" s="471">
        <f>SUM(F7:F9)</f>
        <v>0</v>
      </c>
      <c r="G10" s="473">
        <f>SUM(G7:G9)</f>
        <v>2191111179000</v>
      </c>
      <c r="H10" s="470">
        <f>SUM(H7:H9)</f>
        <v>360594448143</v>
      </c>
      <c r="I10" s="472">
        <f t="shared" si="1"/>
        <v>16.457149760313463</v>
      </c>
      <c r="J10" s="471">
        <f>SUM(J7:J9)</f>
        <v>461103065273</v>
      </c>
      <c r="K10" s="474">
        <f t="shared" si="2"/>
        <v>21.044256890854921</v>
      </c>
    </row>
    <row r="11" spans="1:11" ht="23.25" hidden="1" x14ac:dyDescent="0.35">
      <c r="A11" s="469" t="s">
        <v>336</v>
      </c>
      <c r="B11" s="470">
        <f>SUM(anexo1!B103)</f>
        <v>1067125454042</v>
      </c>
      <c r="C11" s="471">
        <f>SUM(anexo1!C103)</f>
        <v>0</v>
      </c>
      <c r="D11" s="471">
        <f>SUM(B11:C11)</f>
        <v>1067125454042</v>
      </c>
      <c r="E11" s="472">
        <f t="shared" si="0"/>
        <v>30.184490244977624</v>
      </c>
      <c r="F11" s="471"/>
      <c r="G11" s="473">
        <f>SUM(D11-F11)</f>
        <v>1067125454042</v>
      </c>
      <c r="H11" s="470">
        <f>SUM(anexo1!F103)</f>
        <v>210249679509</v>
      </c>
      <c r="I11" s="472">
        <f t="shared" si="1"/>
        <v>19.702433178088636</v>
      </c>
      <c r="J11" s="471">
        <f>SUM(anexo1!H103)</f>
        <v>389216257271</v>
      </c>
      <c r="K11" s="474">
        <f t="shared" si="2"/>
        <v>36.473336456997416</v>
      </c>
    </row>
    <row r="12" spans="1:11" ht="23.25" hidden="1" x14ac:dyDescent="0.35">
      <c r="A12" s="469" t="s">
        <v>337</v>
      </c>
      <c r="B12" s="470">
        <f>SUM(anexo1!B115)</f>
        <v>277107000000</v>
      </c>
      <c r="C12" s="471">
        <f>SUM(anexo1!C115)</f>
        <v>0</v>
      </c>
      <c r="D12" s="471">
        <f>SUM(B12:C12)</f>
        <v>277107000000</v>
      </c>
      <c r="E12" s="472">
        <f t="shared" si="0"/>
        <v>7.8381913828716616</v>
      </c>
      <c r="F12" s="471"/>
      <c r="G12" s="473">
        <f>SUM(D12-F12)</f>
        <v>277107000000</v>
      </c>
      <c r="H12" s="470">
        <f>SUM(anexo1!F115)</f>
        <v>49199877338</v>
      </c>
      <c r="I12" s="472">
        <f t="shared" si="1"/>
        <v>17.754830205660628</v>
      </c>
      <c r="J12" s="471">
        <f>SUM(anexo1!H115)</f>
        <v>106409081468</v>
      </c>
      <c r="K12" s="474">
        <f t="shared" si="2"/>
        <v>38.399997642787802</v>
      </c>
    </row>
    <row r="13" spans="1:11" s="289" customFormat="1" ht="24" hidden="1" thickBot="1" x14ac:dyDescent="0.4">
      <c r="A13" s="475" t="s">
        <v>244</v>
      </c>
      <c r="B13" s="476">
        <f>SUM(B10:B12)</f>
        <v>3535343633042</v>
      </c>
      <c r="C13" s="477">
        <f>SUM(C10:C12)</f>
        <v>0</v>
      </c>
      <c r="D13" s="477">
        <f>SUM(D10:D12)</f>
        <v>3535343633042</v>
      </c>
      <c r="E13" s="478">
        <f t="shared" si="0"/>
        <v>100</v>
      </c>
      <c r="F13" s="477">
        <f>SUM(F10:F12)</f>
        <v>0</v>
      </c>
      <c r="G13" s="479">
        <f>SUM(G10:G12)</f>
        <v>3535343633042</v>
      </c>
      <c r="H13" s="476">
        <f>SUM(H10:H12)</f>
        <v>620044004990</v>
      </c>
      <c r="I13" s="478">
        <f t="shared" si="1"/>
        <v>17.538436693818099</v>
      </c>
      <c r="J13" s="477">
        <f>SUM(J10:J12)</f>
        <v>956728404012</v>
      </c>
      <c r="K13" s="480">
        <f t="shared" si="2"/>
        <v>27.061822083438585</v>
      </c>
    </row>
    <row r="14" spans="1:11" ht="24" hidden="1" thickBot="1" x14ac:dyDescent="0.4">
      <c r="A14" s="481"/>
      <c r="B14" s="481"/>
      <c r="C14" s="481"/>
      <c r="D14" s="481"/>
      <c r="E14" s="482"/>
      <c r="F14" s="481"/>
      <c r="G14" s="481"/>
      <c r="H14" s="481"/>
      <c r="I14" s="482"/>
      <c r="J14" s="481"/>
      <c r="K14" s="482"/>
    </row>
    <row r="15" spans="1:11" ht="23.25" hidden="1" x14ac:dyDescent="0.35">
      <c r="A15" s="483" t="s">
        <v>336</v>
      </c>
      <c r="B15" s="484">
        <f>SUM(anexo1!B104)</f>
        <v>554427918099</v>
      </c>
      <c r="C15" s="485">
        <f>SUM(anexo1!C104)</f>
        <v>0</v>
      </c>
      <c r="D15" s="485">
        <f>SUM(B15:C15)</f>
        <v>554427918099</v>
      </c>
      <c r="E15" s="486">
        <f>SUM(D15/D$17)*100</f>
        <v>35.678897569939977</v>
      </c>
      <c r="F15" s="485"/>
      <c r="G15" s="487">
        <f>SUM(D15-F15)</f>
        <v>554427918099</v>
      </c>
      <c r="H15" s="484">
        <f>SUM(anexo1!F104)</f>
        <v>117528497688</v>
      </c>
      <c r="I15" s="486">
        <f>SUM(H15/D15)*100</f>
        <v>21.198156487317043</v>
      </c>
      <c r="J15" s="485">
        <f>SUM(anexo1!H104)</f>
        <v>371912541908</v>
      </c>
      <c r="K15" s="488">
        <f>SUM(J15/D15)*100</f>
        <v>67.080413840486003</v>
      </c>
    </row>
    <row r="16" spans="1:11" ht="23.25" hidden="1" x14ac:dyDescent="0.35">
      <c r="A16" s="469" t="s">
        <v>337</v>
      </c>
      <c r="B16" s="470">
        <f>SUM(anexo1!B116)</f>
        <v>999510000000</v>
      </c>
      <c r="C16" s="471">
        <f>SUM(anexo1!C116)</f>
        <v>0</v>
      </c>
      <c r="D16" s="471">
        <f>SUM(B16:C16)</f>
        <v>999510000000</v>
      </c>
      <c r="E16" s="472">
        <f>SUM(D16/D$17)*100</f>
        <v>64.321102430060023</v>
      </c>
      <c r="F16" s="471"/>
      <c r="G16" s="473">
        <f>SUM(D16-F16)</f>
        <v>999510000000</v>
      </c>
      <c r="H16" s="470">
        <f>SUM(anexo1!F116)</f>
        <v>187401041458</v>
      </c>
      <c r="I16" s="472">
        <f>SUM(H16/D16)*100</f>
        <v>18.749291298536281</v>
      </c>
      <c r="J16" s="471">
        <f>SUM(anexo1!H116)</f>
        <v>434062280102</v>
      </c>
      <c r="K16" s="474">
        <f>SUM(J16/D16)*100</f>
        <v>43.427507488869544</v>
      </c>
    </row>
    <row r="17" spans="1:11" s="289" customFormat="1" ht="24" hidden="1" thickBot="1" x14ac:dyDescent="0.4">
      <c r="A17" s="475" t="s">
        <v>338</v>
      </c>
      <c r="B17" s="476">
        <f>SUM(B15:B16)</f>
        <v>1553937918099</v>
      </c>
      <c r="C17" s="477">
        <f>SUM(C15:C16)</f>
        <v>0</v>
      </c>
      <c r="D17" s="477">
        <f>SUM(D15:D16)</f>
        <v>1553937918099</v>
      </c>
      <c r="E17" s="478">
        <f>SUM(D17/D$17)*100</f>
        <v>100</v>
      </c>
      <c r="F17" s="477">
        <f>SUM(F15:F16)</f>
        <v>0</v>
      </c>
      <c r="G17" s="479">
        <f>SUM(G15:G16)</f>
        <v>1553937918099</v>
      </c>
      <c r="H17" s="476">
        <f>SUM(H15:H16)</f>
        <v>304929539146</v>
      </c>
      <c r="I17" s="478">
        <f>SUM(H17/D17)*100</f>
        <v>19.623019400867289</v>
      </c>
      <c r="J17" s="477">
        <f>SUM(J15:J16)</f>
        <v>805974822010</v>
      </c>
      <c r="K17" s="480">
        <f>SUM(J17/D17)*100</f>
        <v>51.866603718376616</v>
      </c>
    </row>
    <row r="18" spans="1:11" ht="24" hidden="1" thickBot="1" x14ac:dyDescent="0.4">
      <c r="A18" s="481"/>
      <c r="B18" s="481"/>
      <c r="C18" s="481"/>
      <c r="D18" s="481"/>
      <c r="E18" s="482"/>
      <c r="F18" s="481"/>
      <c r="G18" s="481"/>
      <c r="H18" s="481"/>
      <c r="I18" s="482"/>
      <c r="J18" s="481"/>
      <c r="K18" s="482"/>
    </row>
    <row r="19" spans="1:11" ht="23.25" hidden="1" x14ac:dyDescent="0.35">
      <c r="A19" s="483" t="s">
        <v>44</v>
      </c>
      <c r="B19" s="484">
        <f>SUM(anexo1!B52)</f>
        <v>577908099000</v>
      </c>
      <c r="C19" s="484">
        <f>SUM(anexo1!C52)</f>
        <v>0</v>
      </c>
      <c r="D19" s="485">
        <f>SUM(B19:C19)</f>
        <v>577908099000</v>
      </c>
      <c r="E19" s="486">
        <f>SUM(D19/D$23)*100</f>
        <v>68.061064525305966</v>
      </c>
      <c r="F19" s="485"/>
      <c r="G19" s="487">
        <f>SUM(D19-F19)</f>
        <v>577908099000</v>
      </c>
      <c r="H19" s="484">
        <f>SUM(anexo1!F52)</f>
        <v>30406662635</v>
      </c>
      <c r="I19" s="486">
        <f>SUM(H19/D19)*100</f>
        <v>5.2615048461191405</v>
      </c>
      <c r="J19" s="485">
        <f>SUM(anexo1!H52)</f>
        <v>30406662635</v>
      </c>
      <c r="K19" s="488">
        <f>SUM(J19/D19)*100</f>
        <v>5.2615048461191405</v>
      </c>
    </row>
    <row r="20" spans="1:11" ht="23.25" hidden="1" x14ac:dyDescent="0.35">
      <c r="A20" s="469" t="s">
        <v>65</v>
      </c>
      <c r="B20" s="470">
        <f>SUM(anexo1!B74)</f>
        <v>217711857000</v>
      </c>
      <c r="C20" s="470">
        <f>SUM(anexo1!C74)</f>
        <v>0</v>
      </c>
      <c r="D20" s="471">
        <f>SUM(B20:C20)</f>
        <v>217711857000</v>
      </c>
      <c r="E20" s="472">
        <f>SUM(D20/D$23)*100</f>
        <v>25.640237215642802</v>
      </c>
      <c r="F20" s="471"/>
      <c r="G20" s="473">
        <f>SUM(D20-F20)</f>
        <v>217711857000</v>
      </c>
      <c r="H20" s="470">
        <f>SUM(anexo1!F74)</f>
        <v>23364492332</v>
      </c>
      <c r="I20" s="472">
        <f>SUM(H20/D20)*100</f>
        <v>10.731841918926815</v>
      </c>
      <c r="J20" s="471">
        <f>SUM(anexo1!H74)</f>
        <v>23364492332</v>
      </c>
      <c r="K20" s="474">
        <f>SUM(J20/D20)*100</f>
        <v>10.731841918926815</v>
      </c>
    </row>
    <row r="21" spans="1:11" ht="23.25" hidden="1" x14ac:dyDescent="0.35">
      <c r="A21" s="469" t="s">
        <v>335</v>
      </c>
      <c r="B21" s="470">
        <f>SUM(B19:B20)</f>
        <v>795619956000</v>
      </c>
      <c r="C21" s="470">
        <f>SUM(C19:C20)</f>
        <v>0</v>
      </c>
      <c r="D21" s="471">
        <f>SUM(D19:D20)</f>
        <v>795619956000</v>
      </c>
      <c r="E21" s="472">
        <f>SUM(D21/D$23)*100</f>
        <v>93.701301740948779</v>
      </c>
      <c r="F21" s="471">
        <f>SUM(F19:F20)</f>
        <v>0</v>
      </c>
      <c r="G21" s="473">
        <f>SUM(G19:G20)</f>
        <v>795619956000</v>
      </c>
      <c r="H21" s="470">
        <f>SUM(H19:H20)</f>
        <v>53771154967</v>
      </c>
      <c r="I21" s="472">
        <f>SUM(H21/D21)*100</f>
        <v>6.7583969659755496</v>
      </c>
      <c r="J21" s="471">
        <f>SUM(J19:J20)</f>
        <v>53771154967</v>
      </c>
      <c r="K21" s="474">
        <f>SUM(J21/D21)*100</f>
        <v>6.7583969659755496</v>
      </c>
    </row>
    <row r="22" spans="1:11" ht="23.25" hidden="1" x14ac:dyDescent="0.35">
      <c r="A22" s="469" t="s">
        <v>336</v>
      </c>
      <c r="B22" s="470">
        <f>SUM(anexo1!B105)</f>
        <v>53482395000</v>
      </c>
      <c r="C22" s="471">
        <f>SUM(anexo1!C105)</f>
        <v>0</v>
      </c>
      <c r="D22" s="471">
        <f>SUM(B22:C22)</f>
        <v>53482395000</v>
      </c>
      <c r="E22" s="472">
        <f>SUM(D22/D$23)*100</f>
        <v>6.2986982590512222</v>
      </c>
      <c r="F22" s="471"/>
      <c r="G22" s="473">
        <f>SUM(D22-F22)</f>
        <v>53482395000</v>
      </c>
      <c r="H22" s="470">
        <f>SUM(anexo1!F105)</f>
        <v>15995714127</v>
      </c>
      <c r="I22" s="472">
        <f>SUM(H22/D22)*100</f>
        <v>29.908372889807943</v>
      </c>
      <c r="J22" s="471">
        <f>SUM(anexo1!H105)</f>
        <v>44807459840</v>
      </c>
      <c r="K22" s="474">
        <f>SUM(J22/D22)*100</f>
        <v>83.779830428311968</v>
      </c>
    </row>
    <row r="23" spans="1:11" s="289" customFormat="1" ht="24" hidden="1" thickBot="1" x14ac:dyDescent="0.4">
      <c r="A23" s="475" t="s">
        <v>160</v>
      </c>
      <c r="B23" s="476">
        <f>SUM(B21:B22)</f>
        <v>849102351000</v>
      </c>
      <c r="C23" s="477">
        <f>SUM(C21:C22)</f>
        <v>0</v>
      </c>
      <c r="D23" s="477">
        <f>SUM(D21:D22)</f>
        <v>849102351000</v>
      </c>
      <c r="E23" s="478">
        <f>SUM(D23/D$23)*100</f>
        <v>100</v>
      </c>
      <c r="F23" s="477">
        <f>SUM(F21:F22)</f>
        <v>0</v>
      </c>
      <c r="G23" s="479">
        <f>SUM(G21:G22)</f>
        <v>849102351000</v>
      </c>
      <c r="H23" s="476">
        <f>SUM(H21:H22)</f>
        <v>69766869094</v>
      </c>
      <c r="I23" s="478">
        <f>SUM(H23/D23)*100</f>
        <v>8.2165440964607583</v>
      </c>
      <c r="J23" s="477">
        <f>SUM(J21:J22)</f>
        <v>98578614807</v>
      </c>
      <c r="K23" s="480">
        <f>SUM(J23/D23)*100</f>
        <v>11.609744654564029</v>
      </c>
    </row>
    <row r="24" spans="1:11" ht="24" hidden="1" thickBot="1" x14ac:dyDescent="0.4">
      <c r="A24" s="481"/>
      <c r="B24" s="481"/>
      <c r="C24" s="481"/>
      <c r="D24" s="481"/>
      <c r="E24" s="482"/>
      <c r="F24" s="481"/>
      <c r="G24" s="481"/>
      <c r="H24" s="481"/>
      <c r="I24" s="482"/>
      <c r="J24" s="481"/>
      <c r="K24" s="482"/>
    </row>
    <row r="25" spans="1:11" ht="23.25" hidden="1" x14ac:dyDescent="0.35">
      <c r="A25" s="483" t="s">
        <v>44</v>
      </c>
      <c r="B25" s="484">
        <f>SUM(anexo1!B60)</f>
        <v>9983656016000</v>
      </c>
      <c r="C25" s="485">
        <f>SUM(anexo1!C60)</f>
        <v>0</v>
      </c>
      <c r="D25" s="485">
        <f>SUM(B25:C25)</f>
        <v>9983656016000</v>
      </c>
      <c r="E25" s="486">
        <f>SUM(D25/D$31)*100</f>
        <v>50.754311589873467</v>
      </c>
      <c r="F25" s="485"/>
      <c r="G25" s="487">
        <f>SUM(D25-F25)</f>
        <v>9983656016000</v>
      </c>
      <c r="H25" s="484">
        <f>SUM(anexo1!F60)</f>
        <v>602195203161</v>
      </c>
      <c r="I25" s="486">
        <f t="shared" ref="I25:I31" si="3">SUM(H25/D25)*100</f>
        <v>6.0318104128979435</v>
      </c>
      <c r="J25" s="485">
        <f>SUM(anexo1!H60)</f>
        <v>1557280848786</v>
      </c>
      <c r="K25" s="488">
        <f t="shared" ref="K25:K31" si="4">SUM(J25/D25)*100</f>
        <v>15.598302328227973</v>
      </c>
    </row>
    <row r="26" spans="1:11" ht="23.25" hidden="1" x14ac:dyDescent="0.35">
      <c r="A26" s="469" t="s">
        <v>65</v>
      </c>
      <c r="B26" s="470">
        <f>SUM(anexo1!B75)</f>
        <v>4280799894000</v>
      </c>
      <c r="C26" s="470">
        <f>SUM(anexo1!C75)</f>
        <v>23367382903</v>
      </c>
      <c r="D26" s="471">
        <f>SUM(B26:C26)</f>
        <v>4304167276903</v>
      </c>
      <c r="E26" s="472">
        <f t="shared" ref="E26:E31" si="5">SUM(D26/D$31)*100</f>
        <v>21.881267419147033</v>
      </c>
      <c r="F26" s="471"/>
      <c r="G26" s="473">
        <f>SUM(D26-F26)</f>
        <v>4304167276903</v>
      </c>
      <c r="H26" s="470">
        <f>SUM(anexo1!F75)</f>
        <v>339241834677</v>
      </c>
      <c r="I26" s="472">
        <f t="shared" si="3"/>
        <v>7.8817065613931359</v>
      </c>
      <c r="J26" s="471">
        <f>SUM(anexo1!H75)</f>
        <v>1032158800103</v>
      </c>
      <c r="K26" s="474">
        <f t="shared" si="4"/>
        <v>23.980452749635571</v>
      </c>
    </row>
    <row r="27" spans="1:11" ht="23.25" hidden="1" x14ac:dyDescent="0.35">
      <c r="A27" s="469" t="s">
        <v>334</v>
      </c>
      <c r="B27" s="470">
        <f>SUM(anexo1!B16+anexo1!B85)</f>
        <v>51094055000</v>
      </c>
      <c r="C27" s="470">
        <f>SUM(anexo1!C16+anexo1!C85)</f>
        <v>0</v>
      </c>
      <c r="D27" s="471">
        <f>SUM(B27:C27)</f>
        <v>51094055000</v>
      </c>
      <c r="E27" s="472">
        <f t="shared" si="5"/>
        <v>0.25974889195943351</v>
      </c>
      <c r="F27" s="471"/>
      <c r="G27" s="473">
        <f>SUM(D27-F27)</f>
        <v>51094055000</v>
      </c>
      <c r="H27" s="470">
        <f>SUM(anexo1!F16+anexo1!F85)</f>
        <v>320956930</v>
      </c>
      <c r="I27" s="472">
        <f t="shared" si="3"/>
        <v>0.62816883490652675</v>
      </c>
      <c r="J27" s="471">
        <f>SUM(anexo1!H16+anexo1!H85)</f>
        <v>1726006580</v>
      </c>
      <c r="K27" s="474">
        <f t="shared" si="4"/>
        <v>3.378096688548208</v>
      </c>
    </row>
    <row r="28" spans="1:11" ht="23.25" hidden="1" x14ac:dyDescent="0.35">
      <c r="A28" s="469" t="s">
        <v>335</v>
      </c>
      <c r="B28" s="470">
        <f>SUM(B25:B27)</f>
        <v>14315549965000</v>
      </c>
      <c r="C28" s="471">
        <f>SUM(C25:C27)</f>
        <v>23367382903</v>
      </c>
      <c r="D28" s="471">
        <f>SUM(D25:D27)</f>
        <v>14338917347903</v>
      </c>
      <c r="E28" s="472">
        <f t="shared" si="5"/>
        <v>72.895327900979936</v>
      </c>
      <c r="F28" s="471">
        <f>SUM(F25:F27)</f>
        <v>0</v>
      </c>
      <c r="G28" s="473">
        <f>SUM(G25:G27)</f>
        <v>14338917347903</v>
      </c>
      <c r="H28" s="470">
        <f>SUM(H25:H27)</f>
        <v>941757994768</v>
      </c>
      <c r="I28" s="472">
        <f t="shared" si="3"/>
        <v>6.5678458974151752</v>
      </c>
      <c r="J28" s="471">
        <f>SUM(J25:J27)</f>
        <v>2591165655469</v>
      </c>
      <c r="K28" s="474">
        <f t="shared" si="4"/>
        <v>18.07085983271914</v>
      </c>
    </row>
    <row r="29" spans="1:11" ht="23.25" hidden="1" x14ac:dyDescent="0.35">
      <c r="A29" s="469" t="s">
        <v>336</v>
      </c>
      <c r="B29" s="470">
        <f>SUM(anexo1!B106)</f>
        <v>5469105195188</v>
      </c>
      <c r="C29" s="471">
        <f>SUM(anexo1!C106)</f>
        <v>-200000000000</v>
      </c>
      <c r="D29" s="471">
        <f>SUM(B29:C29)</f>
        <v>5269105195188</v>
      </c>
      <c r="E29" s="472">
        <f t="shared" si="5"/>
        <v>26.786760926839293</v>
      </c>
      <c r="F29" s="471"/>
      <c r="G29" s="473">
        <f>SUM(D29-F29)</f>
        <v>5269105195188</v>
      </c>
      <c r="H29" s="470">
        <f>SUM(anexo1!F106)</f>
        <v>687937747472</v>
      </c>
      <c r="I29" s="472">
        <f t="shared" si="3"/>
        <v>13.056064018237059</v>
      </c>
      <c r="J29" s="471">
        <f>SUM(anexo1!H106)</f>
        <v>1739006585421</v>
      </c>
      <c r="K29" s="474">
        <f t="shared" si="4"/>
        <v>33.003831219941183</v>
      </c>
    </row>
    <row r="30" spans="1:11" ht="23.25" hidden="1" x14ac:dyDescent="0.35">
      <c r="A30" s="469" t="s">
        <v>337</v>
      </c>
      <c r="B30" s="470">
        <f>SUM(anexo1!B118)</f>
        <v>61229000000</v>
      </c>
      <c r="C30" s="471">
        <f>SUM(anexo1!C118)</f>
        <v>1305899741</v>
      </c>
      <c r="D30" s="471">
        <f>SUM(B30:C30)</f>
        <v>62534899741</v>
      </c>
      <c r="E30" s="472">
        <f t="shared" si="5"/>
        <v>0.31791117218077558</v>
      </c>
      <c r="F30" s="471"/>
      <c r="G30" s="473">
        <f>SUM(D30-F30)</f>
        <v>62534899741</v>
      </c>
      <c r="H30" s="470">
        <f>SUM(anexo1!F118)</f>
        <v>698342006</v>
      </c>
      <c r="I30" s="472">
        <f t="shared" si="3"/>
        <v>1.1167236357495003</v>
      </c>
      <c r="J30" s="471">
        <f>SUM(anexo1!H118)</f>
        <v>3218941571</v>
      </c>
      <c r="K30" s="474">
        <f t="shared" si="4"/>
        <v>5.1474322087855731</v>
      </c>
    </row>
    <row r="31" spans="1:11" s="289" customFormat="1" ht="24" hidden="1" thickBot="1" x14ac:dyDescent="0.4">
      <c r="A31" s="475" t="s">
        <v>339</v>
      </c>
      <c r="B31" s="476">
        <f>SUM(B28:B30)</f>
        <v>19845884160188</v>
      </c>
      <c r="C31" s="477">
        <f>SUM(C28:C30)</f>
        <v>-175326717356</v>
      </c>
      <c r="D31" s="477">
        <f>SUM(D28:D30)</f>
        <v>19670557442832</v>
      </c>
      <c r="E31" s="478">
        <f t="shared" si="5"/>
        <v>100</v>
      </c>
      <c r="F31" s="477">
        <f>SUM(F28:F30)</f>
        <v>0</v>
      </c>
      <c r="G31" s="479">
        <f>SUM(G28:G30)</f>
        <v>19670557442832</v>
      </c>
      <c r="H31" s="476">
        <f>SUM(H28:H30)</f>
        <v>1630394084246</v>
      </c>
      <c r="I31" s="478">
        <f t="shared" si="3"/>
        <v>8.2884996471725287</v>
      </c>
      <c r="J31" s="477">
        <f>SUM(J28:J30)</f>
        <v>4333391182461</v>
      </c>
      <c r="K31" s="480">
        <f t="shared" si="4"/>
        <v>22.029834157242444</v>
      </c>
    </row>
    <row r="32" spans="1:11" s="289" customFormat="1" ht="24" hidden="1" thickBot="1" x14ac:dyDescent="0.4">
      <c r="A32" s="489"/>
      <c r="B32" s="489"/>
      <c r="C32" s="489"/>
      <c r="D32" s="489"/>
      <c r="E32" s="490"/>
      <c r="F32" s="489"/>
      <c r="G32" s="489"/>
      <c r="H32" s="489"/>
      <c r="I32" s="490"/>
      <c r="J32" s="489"/>
      <c r="K32" s="490"/>
    </row>
    <row r="33" spans="1:11" s="289" customFormat="1" ht="23.25" hidden="1" x14ac:dyDescent="0.35">
      <c r="A33" s="483" t="s">
        <v>336</v>
      </c>
      <c r="B33" s="484">
        <f>SUM(anexo1!B107)</f>
        <v>170742178650</v>
      </c>
      <c r="C33" s="485">
        <f>SUM(anexo1!C107)</f>
        <v>0</v>
      </c>
      <c r="D33" s="485">
        <f>SUM(B33:C33)</f>
        <v>170742178650</v>
      </c>
      <c r="E33" s="486">
        <f>SUM(D33/D$35)*100</f>
        <v>74.663852818129598</v>
      </c>
      <c r="F33" s="485"/>
      <c r="G33" s="487">
        <f>SUM(D33-F33)</f>
        <v>170742178650</v>
      </c>
      <c r="H33" s="484"/>
      <c r="I33" s="486">
        <f>SUM(H33/D33)*100</f>
        <v>0</v>
      </c>
      <c r="J33" s="485"/>
      <c r="K33" s="488">
        <f>SUM(J33/D33)*100</f>
        <v>0</v>
      </c>
    </row>
    <row r="34" spans="1:11" s="289" customFormat="1" ht="23.25" hidden="1" x14ac:dyDescent="0.35">
      <c r="A34" s="469" t="s">
        <v>337</v>
      </c>
      <c r="B34" s="470">
        <f>SUM(anexo1!B119)</f>
        <v>57939000000</v>
      </c>
      <c r="C34" s="471">
        <f>SUM(anexo1!C119)</f>
        <v>0</v>
      </c>
      <c r="D34" s="471">
        <f>SUM(B34:C34)</f>
        <v>57939000000</v>
      </c>
      <c r="E34" s="472">
        <f>SUM(D34/D$35)*100</f>
        <v>25.336147181870405</v>
      </c>
      <c r="F34" s="471"/>
      <c r="G34" s="473">
        <f>SUM(D34-F34)</f>
        <v>57939000000</v>
      </c>
      <c r="H34" s="470"/>
      <c r="I34" s="472">
        <f>SUM(H34/D34)*100</f>
        <v>0</v>
      </c>
      <c r="J34" s="471"/>
      <c r="K34" s="474">
        <f>SUM(J34/D34)*100</f>
        <v>0</v>
      </c>
    </row>
    <row r="35" spans="1:11" s="289" customFormat="1" ht="24" hidden="1" thickBot="1" x14ac:dyDescent="0.4">
      <c r="A35" s="475" t="s">
        <v>269</v>
      </c>
      <c r="B35" s="476">
        <f>SUM(B33:B34)</f>
        <v>228681178650</v>
      </c>
      <c r="C35" s="477">
        <f>SUM(C33:C34)</f>
        <v>0</v>
      </c>
      <c r="D35" s="477">
        <f>SUM(D33:D34)</f>
        <v>228681178650</v>
      </c>
      <c r="E35" s="478">
        <f>SUM(D35/D$35)*100</f>
        <v>100</v>
      </c>
      <c r="F35" s="477">
        <f>SUM(F33:F34)</f>
        <v>0</v>
      </c>
      <c r="G35" s="479">
        <f>SUM(G33:G34)</f>
        <v>228681178650</v>
      </c>
      <c r="H35" s="476">
        <f>SUM(H33:H34)</f>
        <v>0</v>
      </c>
      <c r="I35" s="491">
        <f>SUM(H35/D35)*100</f>
        <v>0</v>
      </c>
      <c r="J35" s="477">
        <f>SUM(J33:J34)</f>
        <v>0</v>
      </c>
      <c r="K35" s="492">
        <f>SUM(J35/D35)*100</f>
        <v>0</v>
      </c>
    </row>
    <row r="36" spans="1:11" ht="24" hidden="1" thickBot="1" x14ac:dyDescent="0.4">
      <c r="A36" s="481"/>
      <c r="B36" s="481"/>
      <c r="C36" s="481"/>
      <c r="D36" s="481"/>
      <c r="E36" s="482"/>
      <c r="F36" s="481"/>
      <c r="G36" s="481"/>
      <c r="H36" s="481"/>
      <c r="I36" s="482"/>
      <c r="J36" s="481"/>
      <c r="K36" s="482"/>
    </row>
    <row r="37" spans="1:11" ht="23.25" x14ac:dyDescent="0.35">
      <c r="A37" s="483" t="s">
        <v>44</v>
      </c>
      <c r="B37" s="484">
        <f t="shared" ref="B37:D38" si="6">SUM(B7+B19+B25)</f>
        <v>11541525491000</v>
      </c>
      <c r="C37" s="485">
        <f t="shared" si="6"/>
        <v>0</v>
      </c>
      <c r="D37" s="485">
        <f t="shared" si="6"/>
        <v>11541525491000</v>
      </c>
      <c r="E37" s="486">
        <f>SUM(D37/D$43)*100</f>
        <v>44.669456256850779</v>
      </c>
      <c r="F37" s="485">
        <f t="shared" ref="F37:H38" si="7">SUM(F7+F19+F25)</f>
        <v>0</v>
      </c>
      <c r="G37" s="487">
        <f t="shared" si="7"/>
        <v>11541525491000</v>
      </c>
      <c r="H37" s="484">
        <f t="shared" si="7"/>
        <v>770949569708</v>
      </c>
      <c r="I37" s="486">
        <f t="shared" ref="I37:I43" si="8">SUM(H37/D37)*100</f>
        <v>6.6797891691976172</v>
      </c>
      <c r="J37" s="485">
        <f>SUM(J7+J19+J25)</f>
        <v>1778379079553</v>
      </c>
      <c r="K37" s="488">
        <f t="shared" ref="K37:K43" si="9">SUM(J37/D37)*100</f>
        <v>15.408527069838101</v>
      </c>
    </row>
    <row r="38" spans="1:11" ht="23.25" x14ac:dyDescent="0.35">
      <c r="A38" s="469" t="s">
        <v>65</v>
      </c>
      <c r="B38" s="470">
        <f t="shared" si="6"/>
        <v>5394551131000</v>
      </c>
      <c r="C38" s="471">
        <f t="shared" si="6"/>
        <v>23367382903</v>
      </c>
      <c r="D38" s="471">
        <f t="shared" si="6"/>
        <v>5417918513903</v>
      </c>
      <c r="E38" s="472">
        <f t="shared" ref="E38:E43" si="10">SUM(D38/D$43)*100</f>
        <v>20.96910622852187</v>
      </c>
      <c r="F38" s="471">
        <f t="shared" si="7"/>
        <v>0</v>
      </c>
      <c r="G38" s="473">
        <f t="shared" si="7"/>
        <v>5417918513903</v>
      </c>
      <c r="H38" s="470">
        <f t="shared" si="7"/>
        <v>526917255787</v>
      </c>
      <c r="I38" s="472">
        <f t="shared" si="8"/>
        <v>9.7254555312131377</v>
      </c>
      <c r="J38" s="471">
        <f>SUM(J8+J20+J26)</f>
        <v>1236437563429</v>
      </c>
      <c r="K38" s="474">
        <f t="shared" si="9"/>
        <v>22.821265403976813</v>
      </c>
    </row>
    <row r="39" spans="1:11" ht="23.25" x14ac:dyDescent="0.35">
      <c r="A39" s="469" t="s">
        <v>334</v>
      </c>
      <c r="B39" s="470">
        <f>SUM(B9+B27)</f>
        <v>366204478000</v>
      </c>
      <c r="C39" s="471">
        <f>SUM(C9+C27)</f>
        <v>0</v>
      </c>
      <c r="D39" s="471">
        <f>SUM(D9+D27)</f>
        <v>366204478000</v>
      </c>
      <c r="E39" s="472">
        <f t="shared" si="10"/>
        <v>1.4173303974279523</v>
      </c>
      <c r="F39" s="471">
        <f>SUM(F9+F27)</f>
        <v>0</v>
      </c>
      <c r="G39" s="473">
        <f>SUM(G9+G27)</f>
        <v>366204478000</v>
      </c>
      <c r="H39" s="470">
        <f>SUM(H9+H27)</f>
        <v>58256772383</v>
      </c>
      <c r="I39" s="472">
        <f t="shared" si="8"/>
        <v>15.908263247125012</v>
      </c>
      <c r="J39" s="471">
        <f>SUM(J9+J27)</f>
        <v>91223232727</v>
      </c>
      <c r="K39" s="474">
        <f t="shared" si="9"/>
        <v>24.910463472541153</v>
      </c>
    </row>
    <row r="40" spans="1:11" ht="23.25" x14ac:dyDescent="0.35">
      <c r="A40" s="493" t="s">
        <v>335</v>
      </c>
      <c r="B40" s="494">
        <f>SUM(B37:B39)</f>
        <v>17302281100000</v>
      </c>
      <c r="C40" s="495">
        <f>SUM(C37:C39)</f>
        <v>23367382903</v>
      </c>
      <c r="D40" s="495">
        <f>SUM(D37:D39)</f>
        <v>17325648482903</v>
      </c>
      <c r="E40" s="496">
        <f t="shared" si="10"/>
        <v>67.055892882800606</v>
      </c>
      <c r="F40" s="495">
        <f>SUM(F37:F39)</f>
        <v>0</v>
      </c>
      <c r="G40" s="497">
        <f>SUM(G37:G39)</f>
        <v>17325648482903</v>
      </c>
      <c r="H40" s="494">
        <f>SUM(H37:H39)</f>
        <v>1356123597878</v>
      </c>
      <c r="I40" s="496">
        <f t="shared" si="8"/>
        <v>7.8272602564702076</v>
      </c>
      <c r="J40" s="495">
        <f>SUM(J37:J39)</f>
        <v>3106039875709</v>
      </c>
      <c r="K40" s="498">
        <f t="shared" si="9"/>
        <v>17.927409059314861</v>
      </c>
    </row>
    <row r="41" spans="1:11" ht="23.25" x14ac:dyDescent="0.35">
      <c r="A41" s="493" t="s">
        <v>336</v>
      </c>
      <c r="B41" s="494">
        <f>SUM(B11+B15+B22+B29+B33)</f>
        <v>7314883140979</v>
      </c>
      <c r="C41" s="495">
        <f>SUM(C11+C15+C22+C29+C33)</f>
        <v>-200000000000</v>
      </c>
      <c r="D41" s="495">
        <f>SUM(D11+D15+D22+D29+D33)</f>
        <v>7114883140979</v>
      </c>
      <c r="E41" s="496">
        <f t="shared" si="10"/>
        <v>27.536911085661831</v>
      </c>
      <c r="F41" s="495">
        <f>SUM(F11+F15+F22+F29)</f>
        <v>0</v>
      </c>
      <c r="G41" s="497">
        <f>SUM(G11+G15+G22+G29)</f>
        <v>6944140962329</v>
      </c>
      <c r="H41" s="494">
        <f>SUM(H11+H15+H22+H29)</f>
        <v>1031711638796</v>
      </c>
      <c r="I41" s="496">
        <f t="shared" si="8"/>
        <v>14.500753116431897</v>
      </c>
      <c r="J41" s="495">
        <f>SUM(J11+J15+J22+J29)</f>
        <v>2544942844440</v>
      </c>
      <c r="K41" s="498">
        <f t="shared" si="9"/>
        <v>35.769285229466448</v>
      </c>
    </row>
    <row r="42" spans="1:11" ht="23.25" x14ac:dyDescent="0.35">
      <c r="A42" s="493" t="s">
        <v>337</v>
      </c>
      <c r="B42" s="494">
        <f>SUM(B12+B16+B30+B34)</f>
        <v>1395785000000</v>
      </c>
      <c r="C42" s="495">
        <f>SUM(C12+C16+C30+C34)</f>
        <v>1305899741</v>
      </c>
      <c r="D42" s="495">
        <f>SUM(D12+D16+D30+D34)</f>
        <v>1397090899741</v>
      </c>
      <c r="E42" s="496">
        <f t="shared" si="10"/>
        <v>5.4071960315375689</v>
      </c>
      <c r="F42" s="495">
        <f>SUM(F12+F16+F30)</f>
        <v>0</v>
      </c>
      <c r="G42" s="497">
        <f>SUM(G12+G16+G30)</f>
        <v>1339151899741</v>
      </c>
      <c r="H42" s="494">
        <f>SUM(H12+H16+H30)</f>
        <v>237299260802</v>
      </c>
      <c r="I42" s="496">
        <f t="shared" si="8"/>
        <v>16.985241321519723</v>
      </c>
      <c r="J42" s="495">
        <f>SUM(J12+J16+J30)</f>
        <v>543690303141</v>
      </c>
      <c r="K42" s="498">
        <f t="shared" si="9"/>
        <v>38.915886091720459</v>
      </c>
    </row>
    <row r="43" spans="1:11" ht="38.25" customHeight="1" thickBot="1" x14ac:dyDescent="0.4">
      <c r="A43" s="475" t="s">
        <v>340</v>
      </c>
      <c r="B43" s="476">
        <f>SUM(B40:B42)</f>
        <v>26012949240979</v>
      </c>
      <c r="C43" s="477">
        <f>SUM(C40:C42)</f>
        <v>-175326717356</v>
      </c>
      <c r="D43" s="477">
        <f>SUM(D40:D42)</f>
        <v>25837622523623</v>
      </c>
      <c r="E43" s="478">
        <f t="shared" si="10"/>
        <v>100</v>
      </c>
      <c r="F43" s="477">
        <f>SUM(F40:F42)</f>
        <v>0</v>
      </c>
      <c r="G43" s="479">
        <f>SUM(G40:G42)</f>
        <v>25608941344973</v>
      </c>
      <c r="H43" s="476">
        <f>SUM(H40:H42)</f>
        <v>2625134497476</v>
      </c>
      <c r="I43" s="478">
        <f t="shared" si="8"/>
        <v>10.160124040344169</v>
      </c>
      <c r="J43" s="477">
        <f>SUM(J40:J42)</f>
        <v>6194673023290</v>
      </c>
      <c r="K43" s="480">
        <f t="shared" si="9"/>
        <v>23.9753987334798</v>
      </c>
    </row>
    <row r="44" spans="1:11" ht="20.25" x14ac:dyDescent="0.3">
      <c r="A44" s="467"/>
      <c r="B44" s="467"/>
      <c r="C44" s="467"/>
      <c r="D44" s="467"/>
      <c r="E44" s="467"/>
      <c r="F44" s="467"/>
      <c r="G44" s="467"/>
      <c r="H44" s="467"/>
      <c r="I44" s="467"/>
      <c r="J44" s="467"/>
      <c r="K44" s="467"/>
    </row>
    <row r="45" spans="1:11" x14ac:dyDescent="0.2">
      <c r="A45" s="290" t="s">
        <v>344</v>
      </c>
    </row>
    <row r="46" spans="1:11" x14ac:dyDescent="0.2">
      <c r="A46" s="290" t="s">
        <v>345</v>
      </c>
    </row>
  </sheetData>
  <mergeCells count="6">
    <mergeCell ref="H5:K5"/>
    <mergeCell ref="B5:G5"/>
    <mergeCell ref="A1:K1"/>
    <mergeCell ref="A2:K2"/>
    <mergeCell ref="A3:K3"/>
    <mergeCell ref="A4:K4"/>
  </mergeCells>
  <phoneticPr fontId="2" type="noConversion"/>
  <conditionalFormatting sqref="K37:K43">
    <cfRule type="dataBar" priority="1">
      <dataBar>
        <cfvo type="min"/>
        <cfvo type="max"/>
        <color rgb="FF638EC6"/>
      </dataBar>
      <extLst>
        <ext xmlns:x14="http://schemas.microsoft.com/office/spreadsheetml/2009/9/main" uri="{B025F937-C7B1-47D3-B67F-A62EFF666E3E}">
          <x14:id>{13DCD24C-C1B4-476C-BA19-100B4AFBD7D2}</x14:id>
        </ext>
      </extLst>
    </cfRule>
  </conditionalFormatting>
  <printOptions horizontalCentered="1" verticalCentered="1"/>
  <pageMargins left="0" right="0" top="0" bottom="0" header="0" footer="0"/>
  <pageSetup scale="9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dataBar" id="{13DCD24C-C1B4-476C-BA19-100B4AFBD7D2}">
            <x14:dataBar minLength="0" maxLength="100" gradient="0">
              <x14:cfvo type="autoMin"/>
              <x14:cfvo type="autoMax"/>
              <x14:negativeFillColor rgb="FFFF0000"/>
              <x14:axisColor rgb="FF000000"/>
            </x14:dataBar>
          </x14:cfRule>
          <xm:sqref>K37:K43</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4"/>
  <sheetViews>
    <sheetView topLeftCell="I1" zoomScale="180" zoomScaleNormal="180" workbookViewId="0">
      <selection activeCell="Q1" sqref="Q1"/>
    </sheetView>
  </sheetViews>
  <sheetFormatPr baseColWidth="10" defaultRowHeight="15.75" x14ac:dyDescent="0.25"/>
  <cols>
    <col min="1" max="1" width="41.5546875" style="228" customWidth="1"/>
    <col min="2" max="2" width="14.33203125" style="228" customWidth="1"/>
    <col min="3" max="3" width="7.6640625" style="228" bestFit="1" customWidth="1"/>
    <col min="4" max="4" width="13.6640625" style="228" customWidth="1"/>
    <col min="5" max="5" width="7.6640625" style="228" bestFit="1" customWidth="1"/>
    <col min="6" max="6" width="7.5546875" style="388" hidden="1" customWidth="1"/>
    <col min="7" max="7" width="13.5546875" style="228" customWidth="1"/>
    <col min="8" max="8" width="11.88671875" style="228" bestFit="1" customWidth="1"/>
    <col min="9" max="9" width="14.77734375" style="228" bestFit="1" customWidth="1"/>
    <col min="10" max="16384" width="11.5546875" style="228"/>
  </cols>
  <sheetData>
    <row r="1" spans="1:8" ht="18" customHeight="1" x14ac:dyDescent="0.25">
      <c r="A1" s="655" t="s">
        <v>379</v>
      </c>
      <c r="B1" s="655"/>
      <c r="C1" s="655"/>
      <c r="D1" s="655"/>
      <c r="E1" s="655"/>
      <c r="F1" s="655"/>
      <c r="G1" s="531"/>
    </row>
    <row r="2" spans="1:8" ht="19.5" customHeight="1" thickBot="1" x14ac:dyDescent="0.3">
      <c r="A2" s="656" t="s">
        <v>446</v>
      </c>
      <c r="B2" s="656"/>
      <c r="C2" s="656"/>
      <c r="D2" s="656"/>
      <c r="E2" s="656"/>
      <c r="F2" s="656"/>
      <c r="G2" s="241"/>
    </row>
    <row r="3" spans="1:8" ht="23.25" customHeight="1" x14ac:dyDescent="0.25">
      <c r="A3" s="659" t="s">
        <v>272</v>
      </c>
      <c r="B3" s="661" t="s">
        <v>310</v>
      </c>
      <c r="C3" s="657" t="s">
        <v>316</v>
      </c>
      <c r="D3" s="661" t="s">
        <v>311</v>
      </c>
      <c r="E3" s="669" t="s">
        <v>316</v>
      </c>
      <c r="F3" s="663" t="s">
        <v>107</v>
      </c>
      <c r="G3" s="237"/>
    </row>
    <row r="4" spans="1:8" ht="16.5" thickBot="1" x14ac:dyDescent="0.3">
      <c r="A4" s="671"/>
      <c r="B4" s="662"/>
      <c r="C4" s="658"/>
      <c r="D4" s="662"/>
      <c r="E4" s="670"/>
      <c r="F4" s="664"/>
      <c r="G4" s="237"/>
    </row>
    <row r="5" spans="1:8" x14ac:dyDescent="0.25">
      <c r="A5" s="313" t="s">
        <v>276</v>
      </c>
      <c r="B5" s="314">
        <f>SUM(B7:B11)</f>
        <v>26012949.240979001</v>
      </c>
      <c r="C5" s="315">
        <f t="shared" ref="C5:C11" si="0">SUM(B5/B$5)*100</f>
        <v>100</v>
      </c>
      <c r="D5" s="314">
        <f>SUM(D7:D11)</f>
        <v>26012949.240979001</v>
      </c>
      <c r="E5" s="398">
        <f t="shared" ref="E5:E11" si="1">SUM(D5/D$5)*100</f>
        <v>100</v>
      </c>
      <c r="F5" s="423">
        <v>100</v>
      </c>
      <c r="G5" s="530" t="s">
        <v>460</v>
      </c>
      <c r="H5" s="229"/>
    </row>
    <row r="6" spans="1:8" x14ac:dyDescent="0.25">
      <c r="A6" s="298" t="s">
        <v>277</v>
      </c>
      <c r="B6" s="299">
        <f>SUM(B7:B9)</f>
        <v>17302281.100000001</v>
      </c>
      <c r="C6" s="300">
        <f t="shared" si="0"/>
        <v>66.514107799599998</v>
      </c>
      <c r="D6" s="299">
        <f>SUM(D7:D9)</f>
        <v>17302281.100000001</v>
      </c>
      <c r="E6" s="395">
        <f t="shared" si="1"/>
        <v>66.514107799599998</v>
      </c>
      <c r="F6" s="421">
        <f t="shared" ref="F6:F11" si="2">SUM(D6/D$5)*100</f>
        <v>66.514107799599998</v>
      </c>
      <c r="G6" s="531" t="s">
        <v>461</v>
      </c>
      <c r="H6" s="531" t="s">
        <v>462</v>
      </c>
    </row>
    <row r="7" spans="1:8" x14ac:dyDescent="0.25">
      <c r="A7" s="298" t="s">
        <v>130</v>
      </c>
      <c r="B7" s="302">
        <f>SUM(anexo1!B19)/1000000</f>
        <v>15279309.379000001</v>
      </c>
      <c r="C7" s="300">
        <f t="shared" si="0"/>
        <v>58.737320545453699</v>
      </c>
      <c r="D7" s="302">
        <f>SUM(anexo1!B39)/1000000</f>
        <v>11541525.491</v>
      </c>
      <c r="E7" s="395">
        <f t="shared" si="1"/>
        <v>44.368385084219057</v>
      </c>
      <c r="F7" s="421">
        <f t="shared" si="2"/>
        <v>44.368385084219057</v>
      </c>
      <c r="G7" s="531" t="s">
        <v>463</v>
      </c>
      <c r="H7" s="531" t="s">
        <v>462</v>
      </c>
    </row>
    <row r="8" spans="1:8" x14ac:dyDescent="0.25">
      <c r="A8" s="298" t="s">
        <v>278</v>
      </c>
      <c r="B8" s="302">
        <f>SUM(anexo1!B68)/1000000</f>
        <v>1934040.5260000001</v>
      </c>
      <c r="C8" s="300">
        <f t="shared" si="0"/>
        <v>7.4349144654203476</v>
      </c>
      <c r="D8" s="302">
        <f>SUM(anexo1!B72)/1000000</f>
        <v>5394551.1310000001</v>
      </c>
      <c r="E8" s="395">
        <f t="shared" si="1"/>
        <v>20.737945094290954</v>
      </c>
      <c r="F8" s="421">
        <f t="shared" si="2"/>
        <v>20.737945094290954</v>
      </c>
      <c r="G8" s="531" t="s">
        <v>464</v>
      </c>
      <c r="H8" s="531" t="s">
        <v>462</v>
      </c>
    </row>
    <row r="9" spans="1:8" x14ac:dyDescent="0.25">
      <c r="A9" s="298" t="s">
        <v>279</v>
      </c>
      <c r="B9" s="529">
        <f>SUM(anexo1!B78+anexo1!B9)/1000000</f>
        <v>88931.195000000007</v>
      </c>
      <c r="C9" s="300">
        <f t="shared" si="0"/>
        <v>0.34187278872594717</v>
      </c>
      <c r="D9" s="302">
        <f>SUM(anexo1!B13+anexo1!B82)/1000000</f>
        <v>366204.478</v>
      </c>
      <c r="E9" s="395">
        <f t="shared" si="1"/>
        <v>1.4077776210899868</v>
      </c>
      <c r="F9" s="421">
        <f t="shared" si="2"/>
        <v>1.4077776210899868</v>
      </c>
      <c r="G9" s="531" t="s">
        <v>464</v>
      </c>
      <c r="H9" s="531" t="s">
        <v>462</v>
      </c>
    </row>
    <row r="10" spans="1:8" ht="16.5" customHeight="1" x14ac:dyDescent="0.25">
      <c r="A10" s="298" t="s">
        <v>280</v>
      </c>
      <c r="B10" s="302">
        <f>SUM(anexo1!B97)/1000000</f>
        <v>7314883.1409790004</v>
      </c>
      <c r="C10" s="300">
        <f t="shared" si="0"/>
        <v>28.120160744617294</v>
      </c>
      <c r="D10" s="302">
        <f>SUM(anexo1!B102)/1000000</f>
        <v>7314883.1409790004</v>
      </c>
      <c r="E10" s="395">
        <f t="shared" si="1"/>
        <v>28.120160744617294</v>
      </c>
      <c r="F10" s="421">
        <f t="shared" si="2"/>
        <v>28.120160744617294</v>
      </c>
      <c r="G10" s="531" t="s">
        <v>465</v>
      </c>
    </row>
    <row r="11" spans="1:8" x14ac:dyDescent="0.25">
      <c r="A11" s="298" t="s">
        <v>281</v>
      </c>
      <c r="B11" s="302">
        <f>SUM(anexo1!B109)/1000000</f>
        <v>1395785</v>
      </c>
      <c r="C11" s="300">
        <f t="shared" si="0"/>
        <v>5.3657314557827105</v>
      </c>
      <c r="D11" s="302">
        <f>SUM(anexo1!B114)/1000000</f>
        <v>1395785</v>
      </c>
      <c r="E11" s="395">
        <f t="shared" si="1"/>
        <v>5.3657314557827105</v>
      </c>
      <c r="F11" s="421">
        <f t="shared" si="2"/>
        <v>5.3657314557827105</v>
      </c>
      <c r="G11" s="531" t="s">
        <v>466</v>
      </c>
      <c r="H11" s="531" t="s">
        <v>467</v>
      </c>
    </row>
    <row r="12" spans="1:8" x14ac:dyDescent="0.25">
      <c r="A12" s="303" t="s">
        <v>458</v>
      </c>
      <c r="B12" s="304"/>
      <c r="C12" s="304">
        <f>SUM(B5/B110)*100</f>
        <v>3.4401746263950899</v>
      </c>
      <c r="D12" s="305"/>
      <c r="E12" s="396">
        <f>SUM(D5/B110)*100</f>
        <v>3.4401746263950899</v>
      </c>
      <c r="F12" s="415"/>
    </row>
    <row r="13" spans="1:8" ht="16.5" thickBot="1" x14ac:dyDescent="0.3">
      <c r="A13" s="307" t="s">
        <v>459</v>
      </c>
      <c r="B13" s="308"/>
      <c r="C13" s="308">
        <f>SUM(B5/B111)*100</f>
        <v>13.727874421330414</v>
      </c>
      <c r="D13" s="309"/>
      <c r="E13" s="397">
        <f>SUM(D5/B111)*100</f>
        <v>13.727874421330414</v>
      </c>
      <c r="F13" s="424"/>
    </row>
    <row r="14" spans="1:8" ht="15" customHeight="1" thickBot="1" x14ac:dyDescent="0.3">
      <c r="A14" s="310"/>
      <c r="B14" s="311"/>
      <c r="C14" s="311"/>
      <c r="D14" s="312"/>
      <c r="E14" s="311"/>
    </row>
    <row r="15" spans="1:8" x14ac:dyDescent="0.25">
      <c r="A15" s="313" t="s">
        <v>378</v>
      </c>
      <c r="B15" s="314">
        <f>SUM(B17:B21)</f>
        <v>25837622.523623001</v>
      </c>
      <c r="C15" s="315">
        <f t="shared" ref="C15:C21" si="3">SUM(B15/B$15)*100</f>
        <v>100</v>
      </c>
      <c r="D15" s="314">
        <f>SUM(D17:D21)</f>
        <v>25837622.523623001</v>
      </c>
      <c r="E15" s="398">
        <f t="shared" ref="E15:E21" si="4">SUM(D15/D$15)*100</f>
        <v>100</v>
      </c>
      <c r="F15" s="420">
        <f>SUM(D15/D$15)*100</f>
        <v>100</v>
      </c>
      <c r="G15" s="530" t="s">
        <v>460</v>
      </c>
      <c r="H15" s="229"/>
    </row>
    <row r="16" spans="1:8" x14ac:dyDescent="0.25">
      <c r="A16" s="317" t="s">
        <v>277</v>
      </c>
      <c r="B16" s="318">
        <f>SUM(B17:B19)</f>
        <v>17325648.482903</v>
      </c>
      <c r="C16" s="304">
        <f t="shared" si="3"/>
        <v>67.055892882800592</v>
      </c>
      <c r="D16" s="318">
        <f>SUM(D17:D19)</f>
        <v>17325648.482903</v>
      </c>
      <c r="E16" s="396">
        <f t="shared" si="4"/>
        <v>67.055892882800592</v>
      </c>
      <c r="F16" s="421">
        <f t="shared" ref="F16:F21" si="5">SUM(D16/D$15)*100</f>
        <v>67.055892882800592</v>
      </c>
      <c r="G16" s="531" t="s">
        <v>461</v>
      </c>
      <c r="H16" s="531" t="s">
        <v>462</v>
      </c>
    </row>
    <row r="17" spans="1:8" x14ac:dyDescent="0.25">
      <c r="A17" s="298" t="s">
        <v>130</v>
      </c>
      <c r="B17" s="302">
        <f>SUM(anexo1!D19)/1000000</f>
        <v>15279309.379000001</v>
      </c>
      <c r="C17" s="300">
        <f t="shared" si="3"/>
        <v>59.135895204871602</v>
      </c>
      <c r="D17" s="302">
        <f>SUM(anexo1!D39)/1000000</f>
        <v>11541525.491</v>
      </c>
      <c r="E17" s="395">
        <f t="shared" si="4"/>
        <v>44.669456256850779</v>
      </c>
      <c r="F17" s="421">
        <f t="shared" si="5"/>
        <v>44.669456256850779</v>
      </c>
      <c r="G17" s="531" t="s">
        <v>463</v>
      </c>
      <c r="H17" s="531" t="s">
        <v>462</v>
      </c>
    </row>
    <row r="18" spans="1:8" x14ac:dyDescent="0.25">
      <c r="A18" s="298" t="s">
        <v>278</v>
      </c>
      <c r="B18" s="302">
        <f>SUM(anexo1!D68)/1000000</f>
        <v>1957407.9089029999</v>
      </c>
      <c r="C18" s="300">
        <f t="shared" si="3"/>
        <v>7.5758050382281397</v>
      </c>
      <c r="D18" s="302">
        <f>SUM(anexo1!D72)/1000000</f>
        <v>5417918.5139030004</v>
      </c>
      <c r="E18" s="395">
        <f t="shared" si="4"/>
        <v>20.96910622852187</v>
      </c>
      <c r="F18" s="421">
        <f t="shared" si="5"/>
        <v>20.96910622852187</v>
      </c>
      <c r="G18" s="531" t="s">
        <v>464</v>
      </c>
      <c r="H18" s="531" t="s">
        <v>462</v>
      </c>
    </row>
    <row r="19" spans="1:8" x14ac:dyDescent="0.25">
      <c r="A19" s="298" t="s">
        <v>279</v>
      </c>
      <c r="B19" s="529">
        <f>SUM(anexo1!D78+anexo1!D9)/1000000</f>
        <v>88931.195000000007</v>
      </c>
      <c r="C19" s="300">
        <f t="shared" si="3"/>
        <v>0.3441926397008524</v>
      </c>
      <c r="D19" s="302">
        <f>SUM(anexo1!D13+anexo1!D82)/1000000</f>
        <v>366204.478</v>
      </c>
      <c r="E19" s="395">
        <f t="shared" si="4"/>
        <v>1.4173303974279523</v>
      </c>
      <c r="F19" s="421">
        <f t="shared" si="5"/>
        <v>1.4173303974279523</v>
      </c>
      <c r="G19" s="531" t="s">
        <v>464</v>
      </c>
      <c r="H19" s="531" t="s">
        <v>462</v>
      </c>
    </row>
    <row r="20" spans="1:8" ht="18" customHeight="1" x14ac:dyDescent="0.25">
      <c r="A20" s="298" t="s">
        <v>280</v>
      </c>
      <c r="B20" s="302">
        <f>SUM(anexo1!D97)/1000000</f>
        <v>7114883.1409790004</v>
      </c>
      <c r="C20" s="300">
        <f t="shared" si="3"/>
        <v>27.536911085661831</v>
      </c>
      <c r="D20" s="302">
        <f>SUM(anexo1!D102)/1000000</f>
        <v>7114883.1409790004</v>
      </c>
      <c r="E20" s="395">
        <f t="shared" si="4"/>
        <v>27.536911085661831</v>
      </c>
      <c r="F20" s="421">
        <f t="shared" si="5"/>
        <v>27.536911085661831</v>
      </c>
      <c r="G20" s="531" t="s">
        <v>465</v>
      </c>
    </row>
    <row r="21" spans="1:8" ht="16.5" thickBot="1" x14ac:dyDescent="0.3">
      <c r="A21" s="319" t="s">
        <v>281</v>
      </c>
      <c r="B21" s="320">
        <f>SUM(anexo1!D109)/1000000</f>
        <v>1397090.899741</v>
      </c>
      <c r="C21" s="321">
        <f t="shared" si="3"/>
        <v>5.4071960315375689</v>
      </c>
      <c r="D21" s="320">
        <f>SUM(anexo1!D114)/1000000</f>
        <v>1397090.899741</v>
      </c>
      <c r="E21" s="399">
        <f t="shared" si="4"/>
        <v>5.4071960315375689</v>
      </c>
      <c r="F21" s="422">
        <f t="shared" si="5"/>
        <v>5.4071960315375689</v>
      </c>
      <c r="G21" s="531" t="s">
        <v>466</v>
      </c>
      <c r="H21" s="531" t="s">
        <v>467</v>
      </c>
    </row>
    <row r="22" spans="1:8" ht="12.75" customHeight="1" thickBot="1" x14ac:dyDescent="0.3">
      <c r="A22" s="323"/>
      <c r="B22" s="324"/>
      <c r="C22" s="311"/>
      <c r="D22" s="325"/>
      <c r="E22" s="311"/>
    </row>
    <row r="23" spans="1:8" x14ac:dyDescent="0.25">
      <c r="A23" s="313" t="s">
        <v>312</v>
      </c>
      <c r="B23" s="314">
        <f>SUM(B25:B29)</f>
        <v>-175326.7173560001</v>
      </c>
      <c r="C23" s="315">
        <f t="shared" ref="C23:C29" si="6">SUM(B23/B$23)*100</f>
        <v>100</v>
      </c>
      <c r="D23" s="314">
        <f>SUM(D25:D29)</f>
        <v>-175326.71735599963</v>
      </c>
      <c r="E23" s="398">
        <f t="shared" ref="E23:E29" si="7">SUM(D23/D$23)*100</f>
        <v>100</v>
      </c>
      <c r="F23" s="419">
        <f>SUM(D23/D$5)*100</f>
        <v>-0.67399784519550765</v>
      </c>
      <c r="G23" s="530" t="s">
        <v>460</v>
      </c>
      <c r="H23" s="229"/>
    </row>
    <row r="24" spans="1:8" x14ac:dyDescent="0.25">
      <c r="A24" s="298" t="s">
        <v>277</v>
      </c>
      <c r="B24" s="299">
        <f>SUM(B25:B27)</f>
        <v>23367.382902999874</v>
      </c>
      <c r="C24" s="300">
        <f t="shared" si="6"/>
        <v>-13.327907608942743</v>
      </c>
      <c r="D24" s="299">
        <f>SUM(D25:D27)</f>
        <v>23367.38290300034</v>
      </c>
      <c r="E24" s="395">
        <f t="shared" si="7"/>
        <v>-13.327907608943043</v>
      </c>
      <c r="F24" s="406">
        <f t="shared" ref="F24:F29" si="8">SUM(D24/D$5)*100</f>
        <v>8.9829810093924226E-2</v>
      </c>
      <c r="G24" s="531" t="s">
        <v>461</v>
      </c>
      <c r="H24" s="531" t="s">
        <v>462</v>
      </c>
    </row>
    <row r="25" spans="1:8" x14ac:dyDescent="0.25">
      <c r="A25" s="298" t="s">
        <v>130</v>
      </c>
      <c r="B25" s="326">
        <f>SUM(B17-B7)</f>
        <v>0</v>
      </c>
      <c r="C25" s="300">
        <f t="shared" si="6"/>
        <v>0</v>
      </c>
      <c r="D25" s="326">
        <f>SUM(D17-D7)</f>
        <v>0</v>
      </c>
      <c r="E25" s="395">
        <f t="shared" si="7"/>
        <v>0</v>
      </c>
      <c r="F25" s="406">
        <f t="shared" si="8"/>
        <v>0</v>
      </c>
      <c r="G25" s="531" t="s">
        <v>463</v>
      </c>
      <c r="H25" s="531" t="s">
        <v>462</v>
      </c>
    </row>
    <row r="26" spans="1:8" x14ac:dyDescent="0.25">
      <c r="A26" s="298" t="s">
        <v>278</v>
      </c>
      <c r="B26" s="326">
        <f t="shared" ref="B26:D29" si="9">SUM(B18-B8)</f>
        <v>23367.382902999874</v>
      </c>
      <c r="C26" s="300">
        <f t="shared" si="6"/>
        <v>-13.327907608942743</v>
      </c>
      <c r="D26" s="326">
        <f t="shared" si="9"/>
        <v>23367.38290300034</v>
      </c>
      <c r="E26" s="395">
        <f t="shared" si="7"/>
        <v>-13.327907608943043</v>
      </c>
      <c r="F26" s="406">
        <f t="shared" si="8"/>
        <v>8.9829810093924226E-2</v>
      </c>
      <c r="G26" s="531" t="s">
        <v>464</v>
      </c>
      <c r="H26" s="531" t="s">
        <v>462</v>
      </c>
    </row>
    <row r="27" spans="1:8" x14ac:dyDescent="0.25">
      <c r="A27" s="298" t="s">
        <v>279</v>
      </c>
      <c r="B27" s="326">
        <f t="shared" si="9"/>
        <v>0</v>
      </c>
      <c r="C27" s="300">
        <f t="shared" si="6"/>
        <v>0</v>
      </c>
      <c r="D27" s="326">
        <f t="shared" si="9"/>
        <v>0</v>
      </c>
      <c r="E27" s="395">
        <f t="shared" si="7"/>
        <v>0</v>
      </c>
      <c r="F27" s="406">
        <f t="shared" si="8"/>
        <v>0</v>
      </c>
      <c r="G27" s="531" t="s">
        <v>464</v>
      </c>
      <c r="H27" s="531" t="s">
        <v>462</v>
      </c>
    </row>
    <row r="28" spans="1:8" ht="17.25" customHeight="1" x14ac:dyDescent="0.25">
      <c r="A28" s="298" t="s">
        <v>280</v>
      </c>
      <c r="B28" s="326">
        <f t="shared" si="9"/>
        <v>-200000</v>
      </c>
      <c r="C28" s="300">
        <f t="shared" si="6"/>
        <v>114.07274545265165</v>
      </c>
      <c r="D28" s="326">
        <f t="shared" si="9"/>
        <v>-200000</v>
      </c>
      <c r="E28" s="395">
        <f t="shared" si="7"/>
        <v>114.07274545265196</v>
      </c>
      <c r="F28" s="406">
        <f t="shared" si="8"/>
        <v>-0.7688478463062306</v>
      </c>
      <c r="G28" s="531" t="s">
        <v>465</v>
      </c>
    </row>
    <row r="29" spans="1:8" ht="16.5" thickBot="1" x14ac:dyDescent="0.3">
      <c r="A29" s="319" t="s">
        <v>281</v>
      </c>
      <c r="B29" s="327">
        <f t="shared" si="9"/>
        <v>1305.8997410000302</v>
      </c>
      <c r="C29" s="321">
        <f t="shared" si="6"/>
        <v>-0.74483784370890072</v>
      </c>
      <c r="D29" s="327">
        <f t="shared" si="9"/>
        <v>1305.8997410000302</v>
      </c>
      <c r="E29" s="399">
        <f t="shared" si="7"/>
        <v>-0.74483784370890271</v>
      </c>
      <c r="F29" s="407">
        <f t="shared" si="8"/>
        <v>5.0201910167986877E-3</v>
      </c>
      <c r="G29" s="531" t="s">
        <v>466</v>
      </c>
      <c r="H29" s="531" t="s">
        <v>467</v>
      </c>
    </row>
    <row r="30" spans="1:8" ht="13.5" customHeight="1" thickBot="1" x14ac:dyDescent="0.3">
      <c r="A30" s="310"/>
      <c r="B30" s="311"/>
      <c r="C30" s="311"/>
      <c r="D30" s="312"/>
      <c r="E30" s="311"/>
    </row>
    <row r="31" spans="1:8" ht="16.5" thickBot="1" x14ac:dyDescent="0.3">
      <c r="A31" s="328" t="s">
        <v>272</v>
      </c>
      <c r="B31" s="329" t="s">
        <v>8</v>
      </c>
      <c r="C31" s="330" t="s">
        <v>273</v>
      </c>
      <c r="D31" s="330" t="s">
        <v>118</v>
      </c>
      <c r="E31" s="331" t="s">
        <v>14</v>
      </c>
      <c r="F31" s="418"/>
    </row>
    <row r="32" spans="1:8" ht="15.75" customHeight="1" x14ac:dyDescent="0.25">
      <c r="A32" s="313" t="s">
        <v>282</v>
      </c>
      <c r="B32" s="430">
        <f>SUM(B33:B36)</f>
        <v>25837622.523623001</v>
      </c>
      <c r="C32" s="315">
        <f>SUM(B32/B32)*100</f>
        <v>100</v>
      </c>
      <c r="D32" s="430">
        <f>SUM(D33:D36)</f>
        <v>4662230.1241889996</v>
      </c>
      <c r="E32" s="398">
        <f t="shared" ref="E32:E37" si="10">SUM(D32/B32)*100</f>
        <v>18.044346456127624</v>
      </c>
      <c r="F32" s="414">
        <f t="shared" ref="F32:F37" si="11">SUM(D32/B32)*100</f>
        <v>18.044346456127624</v>
      </c>
      <c r="G32" s="530" t="s">
        <v>460</v>
      </c>
    </row>
    <row r="33" spans="1:7" ht="15.75" customHeight="1" x14ac:dyDescent="0.25">
      <c r="A33" s="298" t="s">
        <v>187</v>
      </c>
      <c r="B33" s="299">
        <f>SUM(anexo1!D123)/1000000</f>
        <v>10955008.641550999</v>
      </c>
      <c r="C33" s="300">
        <f>SUM(B33/B32)*100</f>
        <v>42.399445349644601</v>
      </c>
      <c r="D33" s="299">
        <f>SUM(anexo2!I6)/1000000</f>
        <v>2517728.1110950001</v>
      </c>
      <c r="E33" s="395">
        <f t="shared" si="10"/>
        <v>22.982438384809367</v>
      </c>
      <c r="F33" s="406">
        <f t="shared" si="11"/>
        <v>22.982438384809367</v>
      </c>
      <c r="G33" s="237"/>
    </row>
    <row r="34" spans="1:7" ht="15.75" customHeight="1" x14ac:dyDescent="0.25">
      <c r="A34" s="298" t="s">
        <v>134</v>
      </c>
      <c r="B34" s="299">
        <f>SUM(anexo1!D124)/1000000</f>
        <v>6624436.3213820001</v>
      </c>
      <c r="C34" s="300">
        <f>SUM(B34/B32)*100</f>
        <v>25.638722430151478</v>
      </c>
      <c r="D34" s="299">
        <f>SUM(anexo2!I42)/1000000</f>
        <v>1000880.075369</v>
      </c>
      <c r="E34" s="395">
        <f t="shared" si="10"/>
        <v>15.108909299020853</v>
      </c>
      <c r="F34" s="406">
        <f t="shared" si="11"/>
        <v>15.108909299020853</v>
      </c>
      <c r="G34" s="237"/>
    </row>
    <row r="35" spans="1:7" ht="15.75" customHeight="1" x14ac:dyDescent="0.25">
      <c r="A35" s="298" t="s">
        <v>283</v>
      </c>
      <c r="B35" s="299">
        <f>SUM(anexo1!D125)/1000000</f>
        <v>6950445.9096309999</v>
      </c>
      <c r="C35" s="300">
        <f>SUM(B35/B32)*100</f>
        <v>26.900485535293729</v>
      </c>
      <c r="D35" s="299">
        <f>SUM(anexo2!I49)/1000000</f>
        <v>327598.24317899998</v>
      </c>
      <c r="E35" s="395">
        <f t="shared" si="10"/>
        <v>4.7133413803718414</v>
      </c>
      <c r="F35" s="406">
        <f t="shared" si="11"/>
        <v>4.7133413803718414</v>
      </c>
      <c r="G35" s="237"/>
    </row>
    <row r="36" spans="1:7" ht="15.75" customHeight="1" x14ac:dyDescent="0.25">
      <c r="A36" s="298" t="s">
        <v>284</v>
      </c>
      <c r="B36" s="299">
        <f>SUM(anexo1!D122)/1000000</f>
        <v>1307731.6510590001</v>
      </c>
      <c r="C36" s="300">
        <f>SUM(B36/B32)*100</f>
        <v>5.0613466849101858</v>
      </c>
      <c r="D36" s="299">
        <f>SUM(anexo2!I66)/1000000</f>
        <v>816023.69454599998</v>
      </c>
      <c r="E36" s="395">
        <f t="shared" si="10"/>
        <v>62.399934564953341</v>
      </c>
      <c r="F36" s="406">
        <f t="shared" si="11"/>
        <v>62.399934564953341</v>
      </c>
      <c r="G36" s="237"/>
    </row>
    <row r="37" spans="1:7" ht="31.5" thickBot="1" x14ac:dyDescent="0.3">
      <c r="A37" s="340" t="s">
        <v>348</v>
      </c>
      <c r="B37" s="462">
        <f>SUM([15]hda!$E$14+[15]uni!$E$14)/1000000</f>
        <v>6767302.1100000003</v>
      </c>
      <c r="C37" s="463">
        <f>SUM(B37/B32)*100</f>
        <v>26.191659483424779</v>
      </c>
      <c r="D37" s="464">
        <f>SUM(anexo2!I7)/1000000</f>
        <v>1546776.1138540001</v>
      </c>
      <c r="E37" s="465">
        <f t="shared" si="10"/>
        <v>22.856613887066437</v>
      </c>
      <c r="F37" s="466">
        <f t="shared" si="11"/>
        <v>22.856613887066437</v>
      </c>
      <c r="G37" s="237"/>
    </row>
    <row r="38" spans="1:7" ht="15.75" customHeight="1" thickBot="1" x14ac:dyDescent="0.3">
      <c r="A38" s="334"/>
      <c r="B38" s="335"/>
      <c r="C38" s="336"/>
      <c r="D38" s="336"/>
      <c r="E38" s="335"/>
      <c r="F38" s="389"/>
      <c r="G38" s="237"/>
    </row>
    <row r="39" spans="1:7" ht="15.75" customHeight="1" x14ac:dyDescent="0.25">
      <c r="A39" s="659" t="s">
        <v>272</v>
      </c>
      <c r="B39" s="661" t="s">
        <v>8</v>
      </c>
      <c r="C39" s="657" t="s">
        <v>273</v>
      </c>
      <c r="D39" s="665" t="s">
        <v>274</v>
      </c>
      <c r="E39" s="400"/>
      <c r="F39" s="663" t="s">
        <v>107</v>
      </c>
      <c r="G39" s="237"/>
    </row>
    <row r="40" spans="1:7" ht="16.5" thickBot="1" x14ac:dyDescent="0.3">
      <c r="A40" s="671"/>
      <c r="B40" s="662"/>
      <c r="C40" s="658"/>
      <c r="D40" s="666"/>
      <c r="E40" s="413" t="s">
        <v>107</v>
      </c>
      <c r="F40" s="664"/>
    </row>
    <row r="41" spans="1:7" ht="17.25" customHeight="1" x14ac:dyDescent="0.25">
      <c r="A41" s="313" t="s">
        <v>285</v>
      </c>
      <c r="B41" s="430">
        <f>SUM(B42:B46)</f>
        <v>25837622.523622997</v>
      </c>
      <c r="C41" s="337">
        <f t="shared" ref="C41:C46" si="12">SUM(B41/B$41)*100</f>
        <v>100</v>
      </c>
      <c r="D41" s="430">
        <f>SUM(D42:D46)</f>
        <v>6194673.0232899999</v>
      </c>
      <c r="E41" s="401">
        <f t="shared" ref="E41:E46" si="13">SUM(D41/D$41)*100</f>
        <v>100</v>
      </c>
      <c r="F41" s="414">
        <f t="shared" ref="F41:F46" si="14">SUM(D41/B41)*100</f>
        <v>23.975398733479803</v>
      </c>
      <c r="G41" s="530" t="s">
        <v>460</v>
      </c>
    </row>
    <row r="42" spans="1:7" x14ac:dyDescent="0.25">
      <c r="A42" s="298" t="s">
        <v>286</v>
      </c>
      <c r="B42" s="299">
        <f>SUM(anexo1!D127)/1000000</f>
        <v>3535343.6330419998</v>
      </c>
      <c r="C42" s="300">
        <f t="shared" si="12"/>
        <v>13.682929339995125</v>
      </c>
      <c r="D42" s="299">
        <f>SUM(anexo1!H127)/1000000</f>
        <v>956728.40401199996</v>
      </c>
      <c r="E42" s="395">
        <f t="shared" si="13"/>
        <v>15.444372938087378</v>
      </c>
      <c r="F42" s="406">
        <f t="shared" si="14"/>
        <v>27.061822083438585</v>
      </c>
      <c r="G42" s="231"/>
    </row>
    <row r="43" spans="1:7" x14ac:dyDescent="0.25">
      <c r="A43" s="298" t="s">
        <v>287</v>
      </c>
      <c r="B43" s="299">
        <f>SUM(anexo1!D128)/1000000</f>
        <v>1553937.9180989999</v>
      </c>
      <c r="C43" s="300">
        <f t="shared" si="12"/>
        <v>6.0142449897557526</v>
      </c>
      <c r="D43" s="299">
        <f>SUM(anexo1!H128)/1000000</f>
        <v>805974.82201</v>
      </c>
      <c r="E43" s="395">
        <f t="shared" si="13"/>
        <v>13.010772626412907</v>
      </c>
      <c r="F43" s="406">
        <f t="shared" si="14"/>
        <v>51.866603718376616</v>
      </c>
      <c r="G43" s="231"/>
    </row>
    <row r="44" spans="1:7" x14ac:dyDescent="0.25">
      <c r="A44" s="298" t="s">
        <v>288</v>
      </c>
      <c r="B44" s="299">
        <f>SUM(anexo1!D129)/1000000</f>
        <v>849102.35100000002</v>
      </c>
      <c r="C44" s="300">
        <f t="shared" si="12"/>
        <v>3.2863021751466372</v>
      </c>
      <c r="D44" s="299">
        <f>SUM(anexo1!H129)/1000000</f>
        <v>98578.614807000005</v>
      </c>
      <c r="E44" s="395">
        <f t="shared" si="13"/>
        <v>1.5913449254928511</v>
      </c>
      <c r="F44" s="406">
        <f t="shared" si="14"/>
        <v>11.609744654564029</v>
      </c>
      <c r="G44" s="231"/>
    </row>
    <row r="45" spans="1:7" x14ac:dyDescent="0.25">
      <c r="A45" s="298" t="s">
        <v>289</v>
      </c>
      <c r="B45" s="299">
        <f>SUM(anexo1!D130)/1000000</f>
        <v>19670557.442832001</v>
      </c>
      <c r="C45" s="300">
        <f t="shared" si="12"/>
        <v>76.131452980426005</v>
      </c>
      <c r="D45" s="299">
        <f>SUM(anexo1!H130)/1000000</f>
        <v>4333391.182461</v>
      </c>
      <c r="E45" s="395">
        <f t="shared" si="13"/>
        <v>69.953509510006867</v>
      </c>
      <c r="F45" s="406">
        <f t="shared" si="14"/>
        <v>22.029834157242444</v>
      </c>
      <c r="G45" s="231"/>
    </row>
    <row r="46" spans="1:7" x14ac:dyDescent="0.25">
      <c r="A46" s="298" t="s">
        <v>269</v>
      </c>
      <c r="B46" s="299">
        <f>SUM(anexo1!D131)/1000000</f>
        <v>228681.17864999999</v>
      </c>
      <c r="C46" s="300">
        <f t="shared" si="12"/>
        <v>0.88507051467649478</v>
      </c>
      <c r="D46" s="299">
        <f>SUM(anexo1!H131)/1000000</f>
        <v>0</v>
      </c>
      <c r="E46" s="395">
        <f t="shared" si="13"/>
        <v>0</v>
      </c>
      <c r="F46" s="406">
        <f t="shared" si="14"/>
        <v>0</v>
      </c>
      <c r="G46" s="231"/>
    </row>
    <row r="47" spans="1:7" x14ac:dyDescent="0.25">
      <c r="A47" s="338" t="s">
        <v>453</v>
      </c>
      <c r="B47" s="333">
        <f>SUM(B41/B110)*100</f>
        <v>3.4169879235422238</v>
      </c>
      <c r="C47" s="339">
        <f>SUM(B41/[17]pib!C12)*100</f>
        <v>5.1197267359180687</v>
      </c>
      <c r="D47" s="431"/>
      <c r="E47" s="402"/>
      <c r="F47" s="415"/>
      <c r="G47" s="230"/>
    </row>
    <row r="48" spans="1:7" x14ac:dyDescent="0.25">
      <c r="A48" s="338" t="s">
        <v>454</v>
      </c>
      <c r="B48" s="333">
        <f>SUM(B41/B111)*100</f>
        <v>13.6353488435395</v>
      </c>
      <c r="C48" s="339">
        <f>SUM(B41/[17]pib!B28)*100</f>
        <v>20.021480081680963</v>
      </c>
      <c r="D48" s="431"/>
      <c r="E48" s="402"/>
      <c r="F48" s="415"/>
      <c r="G48" s="230"/>
    </row>
    <row r="49" spans="1:7" x14ac:dyDescent="0.25">
      <c r="A49" s="298" t="s">
        <v>290</v>
      </c>
      <c r="B49" s="333"/>
      <c r="C49" s="300"/>
      <c r="D49" s="431">
        <f>SUM(anexo1!F126)/1000000</f>
        <v>2625134.4974759999</v>
      </c>
      <c r="E49" s="403">
        <f>SUM(D49/B$41)*100</f>
        <v>10.160124040344169</v>
      </c>
      <c r="F49" s="416">
        <f>SUM(D49/B41)*100</f>
        <v>10.160124040344169</v>
      </c>
      <c r="G49" s="231"/>
    </row>
    <row r="50" spans="1:7" ht="30.75" x14ac:dyDescent="0.25">
      <c r="A50" s="298" t="s">
        <v>291</v>
      </c>
      <c r="B50" s="333"/>
      <c r="C50" s="300"/>
      <c r="D50" s="431">
        <f>SUM(anexo1!G126)/1000000</f>
        <v>3569538.5258140001</v>
      </c>
      <c r="E50" s="403">
        <f>SUM(D50/B$41)*100</f>
        <v>13.815274693135631</v>
      </c>
      <c r="F50" s="416">
        <f>SUM(D50/B41)*100</f>
        <v>13.815274693135631</v>
      </c>
      <c r="G50" s="231"/>
    </row>
    <row r="51" spans="1:7" ht="16.5" thickBot="1" x14ac:dyDescent="0.3">
      <c r="A51" s="340" t="s">
        <v>292</v>
      </c>
      <c r="B51" s="341"/>
      <c r="C51" s="308"/>
      <c r="D51" s="432">
        <f>SUM(D49:D50)</f>
        <v>6194673.0232899999</v>
      </c>
      <c r="E51" s="404">
        <f>SUM(D51/B$41)*100</f>
        <v>23.975398733479803</v>
      </c>
      <c r="F51" s="417"/>
      <c r="G51" s="231"/>
    </row>
    <row r="52" spans="1:7" ht="18.75" customHeight="1" thickBot="1" x14ac:dyDescent="0.3">
      <c r="A52" s="323"/>
      <c r="B52" s="342"/>
      <c r="C52" s="311"/>
      <c r="D52" s="310"/>
      <c r="E52" s="310"/>
      <c r="F52" s="391"/>
      <c r="G52" s="231"/>
    </row>
    <row r="53" spans="1:7" x14ac:dyDescent="0.25">
      <c r="A53" s="659" t="s">
        <v>272</v>
      </c>
      <c r="B53" s="661" t="s">
        <v>8</v>
      </c>
      <c r="C53" s="657" t="s">
        <v>273</v>
      </c>
      <c r="D53" s="665" t="s">
        <v>274</v>
      </c>
      <c r="E53" s="400"/>
      <c r="F53" s="663" t="s">
        <v>107</v>
      </c>
      <c r="G53" s="237"/>
    </row>
    <row r="54" spans="1:7" ht="16.5" thickBot="1" x14ac:dyDescent="0.3">
      <c r="A54" s="660"/>
      <c r="B54" s="674"/>
      <c r="C54" s="675"/>
      <c r="D54" s="667"/>
      <c r="E54" s="412" t="s">
        <v>107</v>
      </c>
      <c r="F54" s="668"/>
      <c r="G54" s="237"/>
    </row>
    <row r="55" spans="1:7" s="247" customFormat="1" x14ac:dyDescent="0.25">
      <c r="A55" s="408" t="s">
        <v>329</v>
      </c>
      <c r="B55" s="433">
        <f>+B56</f>
        <v>13169134.957803</v>
      </c>
      <c r="C55" s="409"/>
      <c r="D55" s="434">
        <f>SUM(D56)</f>
        <v>3156142.5213959999</v>
      </c>
      <c r="E55" s="410"/>
      <c r="F55" s="411">
        <f>SUM(D55/B55)*100</f>
        <v>23.966209865029263</v>
      </c>
      <c r="G55" s="237"/>
    </row>
    <row r="56" spans="1:7" x14ac:dyDescent="0.25">
      <c r="A56" s="317" t="s">
        <v>328</v>
      </c>
      <c r="B56" s="434">
        <f>SUM(B57:B59)</f>
        <v>13169134.957803</v>
      </c>
      <c r="C56" s="304">
        <f>SUM(B56/B$56)*100</f>
        <v>100</v>
      </c>
      <c r="D56" s="434">
        <f>SUM(D57:D59)</f>
        <v>3156142.5213959999</v>
      </c>
      <c r="E56" s="396">
        <f>SUM(D56/B56)*100</f>
        <v>23.966209865029263</v>
      </c>
      <c r="F56" s="405">
        <f>SUM(D56/B56)*100</f>
        <v>23.966209865029263</v>
      </c>
      <c r="G56" s="231"/>
    </row>
    <row r="57" spans="1:7" ht="39" x14ac:dyDescent="0.25">
      <c r="A57" s="344" t="s">
        <v>346</v>
      </c>
      <c r="B57" s="435">
        <f>SUM('plan des'!B7)/1000000</f>
        <v>7541823.6226350004</v>
      </c>
      <c r="C57" s="300">
        <f>SUM(B57/B$56)*100</f>
        <v>57.268937153433185</v>
      </c>
      <c r="D57" s="435">
        <f>SUM('plan des'!H7)/1000000</f>
        <v>2139079.9379659998</v>
      </c>
      <c r="E57" s="395">
        <f>SUM(D57/B57)*100</f>
        <v>28.362900605976215</v>
      </c>
      <c r="F57" s="406">
        <f>SUM(D57/B57)*100</f>
        <v>28.362900605976215</v>
      </c>
      <c r="G57" s="231"/>
    </row>
    <row r="58" spans="1:7" ht="26.25" x14ac:dyDescent="0.25">
      <c r="A58" s="344" t="s">
        <v>349</v>
      </c>
      <c r="B58" s="435">
        <f>SUM('plan des'!B8)/1000000</f>
        <v>4748047.4362559998</v>
      </c>
      <c r="C58" s="300">
        <f>SUM(B58/B$56)*100</f>
        <v>36.05436083288582</v>
      </c>
      <c r="D58" s="435">
        <f>SUM('plan des'!H8)/1000000</f>
        <v>795078.67434899998</v>
      </c>
      <c r="E58" s="395">
        <f>SUM(D58/B58)*100</f>
        <v>16.745381865349415</v>
      </c>
      <c r="F58" s="406">
        <f>SUM(D58/B58)*100</f>
        <v>16.745381865349415</v>
      </c>
      <c r="G58" s="231"/>
    </row>
    <row r="59" spans="1:7" ht="16.5" thickBot="1" x14ac:dyDescent="0.3">
      <c r="A59" s="345" t="s">
        <v>333</v>
      </c>
      <c r="B59" s="436">
        <f>SUM('plan des'!B9)/1000000</f>
        <v>879263.898912</v>
      </c>
      <c r="C59" s="321">
        <f>SUM(B59/B$56)*100</f>
        <v>6.6767020136809894</v>
      </c>
      <c r="D59" s="436">
        <f>SUM('plan des'!H9)/1000000</f>
        <v>221983.90908099999</v>
      </c>
      <c r="E59" s="399">
        <f>SUM(D59/B59)*100</f>
        <v>25.246562420643286</v>
      </c>
      <c r="F59" s="407">
        <f>SUM(D59/B59)*100</f>
        <v>25.246562420643286</v>
      </c>
      <c r="G59" s="231"/>
    </row>
    <row r="60" spans="1:7" ht="17.25" customHeight="1" thickBot="1" x14ac:dyDescent="0.3">
      <c r="A60" s="347"/>
      <c r="B60" s="348"/>
      <c r="C60" s="349"/>
      <c r="D60" s="350"/>
      <c r="E60" s="350"/>
      <c r="F60" s="392"/>
      <c r="G60" s="232"/>
    </row>
    <row r="61" spans="1:7" x14ac:dyDescent="0.25">
      <c r="A61" s="313"/>
      <c r="B61" s="673" t="s">
        <v>441</v>
      </c>
      <c r="C61" s="673"/>
      <c r="D61" s="673"/>
      <c r="E61" s="351"/>
      <c r="F61" s="392"/>
      <c r="G61" s="232"/>
    </row>
    <row r="62" spans="1:7" x14ac:dyDescent="0.25">
      <c r="A62" s="317"/>
      <c r="B62" s="352" t="s">
        <v>314</v>
      </c>
      <c r="C62" s="352"/>
      <c r="D62" s="352" t="s">
        <v>315</v>
      </c>
      <c r="E62" s="353"/>
      <c r="F62" s="392"/>
      <c r="G62" s="232"/>
    </row>
    <row r="63" spans="1:7" x14ac:dyDescent="0.25">
      <c r="A63" s="298" t="s">
        <v>313</v>
      </c>
      <c r="B63" s="299">
        <f>SUM(B64:B66)</f>
        <v>2037095626.7129998</v>
      </c>
      <c r="C63" s="354"/>
      <c r="D63" s="299">
        <f>SUM(D64:D66)</f>
        <v>-1532442899.1009998</v>
      </c>
      <c r="E63" s="355"/>
      <c r="F63" s="392"/>
      <c r="G63" s="232"/>
    </row>
    <row r="64" spans="1:7" x14ac:dyDescent="0.25">
      <c r="A64" s="298" t="s">
        <v>277</v>
      </c>
      <c r="B64" s="299">
        <f>SUM(anexo1!E88-anexo1!F92)/1000</f>
        <v>1385131724.632</v>
      </c>
      <c r="C64" s="354"/>
      <c r="D64" s="299">
        <f>SUM(anexo1!E88-anexo1!H92)/1000</f>
        <v>-364784553.199</v>
      </c>
      <c r="E64" s="355"/>
      <c r="F64" s="392"/>
      <c r="G64" s="232"/>
    </row>
    <row r="65" spans="1:7" ht="18" customHeight="1" x14ac:dyDescent="0.25">
      <c r="A65" s="298" t="s">
        <v>280</v>
      </c>
      <c r="B65" s="299">
        <f>SUM(anexo1!E97-anexo1!F102)/1000</f>
        <v>568357595.15499997</v>
      </c>
      <c r="C65" s="354"/>
      <c r="D65" s="454">
        <f>SUM(anexo1!E97-anexo1!H102)/1000</f>
        <v>-944873610.48899996</v>
      </c>
      <c r="E65" s="355"/>
      <c r="F65" s="392"/>
      <c r="G65" s="232"/>
    </row>
    <row r="66" spans="1:7" ht="16.5" thickBot="1" x14ac:dyDescent="0.3">
      <c r="A66" s="319" t="s">
        <v>281</v>
      </c>
      <c r="B66" s="437">
        <f>SUM(anexo1!E109-anexo1!F114)/1000</f>
        <v>83606306.925999999</v>
      </c>
      <c r="C66" s="356"/>
      <c r="D66" s="437">
        <f>SUM(anexo1!E109-anexo1!H114)/1000</f>
        <v>-222784735.41299999</v>
      </c>
      <c r="E66" s="357"/>
      <c r="F66" s="392"/>
      <c r="G66" s="232"/>
    </row>
    <row r="67" spans="1:7" ht="14.25" customHeight="1" x14ac:dyDescent="0.25">
      <c r="A67" s="347"/>
      <c r="B67" s="348"/>
      <c r="C67" s="349"/>
      <c r="D67" s="350"/>
      <c r="E67" s="350"/>
      <c r="F67" s="392"/>
      <c r="G67" s="232"/>
    </row>
    <row r="68" spans="1:7" hidden="1" x14ac:dyDescent="0.25">
      <c r="A68" s="659" t="s">
        <v>272</v>
      </c>
      <c r="B68" s="661" t="s">
        <v>8</v>
      </c>
      <c r="C68" s="657" t="s">
        <v>273</v>
      </c>
      <c r="D68" s="679" t="s">
        <v>274</v>
      </c>
      <c r="E68" s="680"/>
      <c r="F68" s="392"/>
      <c r="G68" s="232"/>
    </row>
    <row r="69" spans="1:7" ht="16.5" hidden="1" thickBot="1" x14ac:dyDescent="0.3">
      <c r="A69" s="676"/>
      <c r="B69" s="677"/>
      <c r="C69" s="678"/>
      <c r="D69" s="358" t="s">
        <v>275</v>
      </c>
      <c r="E69" s="359" t="s">
        <v>107</v>
      </c>
      <c r="F69" s="393"/>
      <c r="G69" s="240"/>
    </row>
    <row r="70" spans="1:7" ht="30.75" hidden="1" x14ac:dyDescent="0.25">
      <c r="A70" s="313" t="s">
        <v>294</v>
      </c>
      <c r="B70" s="332">
        <f>SUM(B71:B73)</f>
        <v>687402.28742399998</v>
      </c>
      <c r="C70" s="315">
        <f>SUM(B70/B$70)*100</f>
        <v>100</v>
      </c>
      <c r="D70" s="332">
        <f>SUM(D71:D73)</f>
        <v>379122.39729900006</v>
      </c>
      <c r="E70" s="316">
        <f>SUM(D70/B70)*100</f>
        <v>55.152914710211277</v>
      </c>
      <c r="F70" s="394"/>
      <c r="G70" s="238"/>
    </row>
    <row r="71" spans="1:7" hidden="1" x14ac:dyDescent="0.25">
      <c r="A71" s="298" t="s">
        <v>295</v>
      </c>
      <c r="B71" s="333">
        <f>SUM('[18]gas cta'!$F$306)/1000</f>
        <v>242140.42375899994</v>
      </c>
      <c r="C71" s="300">
        <f>SUM(B71/B$70)*100</f>
        <v>35.225431772478835</v>
      </c>
      <c r="D71" s="333">
        <f>SUM('[18]gas cta'!$N$306)/1000</f>
        <v>174305.76463800002</v>
      </c>
      <c r="E71" s="301">
        <f>SUM(D71/B71)*100</f>
        <v>71.985404969591073</v>
      </c>
      <c r="F71" s="391"/>
      <c r="G71" s="239"/>
    </row>
    <row r="72" spans="1:7" hidden="1" x14ac:dyDescent="0.25">
      <c r="A72" s="298" t="s">
        <v>296</v>
      </c>
      <c r="B72" s="333">
        <f>SUM('[18]gas cta'!$F$310)/1000</f>
        <v>163709.30300000001</v>
      </c>
      <c r="C72" s="300">
        <f>SUM(B72/B$70)*100</f>
        <v>23.81564711015017</v>
      </c>
      <c r="D72" s="333">
        <f>SUM('[18]gas cta'!$N$310)/1000</f>
        <v>121630.13143600001</v>
      </c>
      <c r="E72" s="301">
        <f>SUM(D72/B72)*100</f>
        <v>74.29640784433613</v>
      </c>
      <c r="F72" s="391"/>
      <c r="G72" s="239"/>
    </row>
    <row r="73" spans="1:7" ht="16.5" hidden="1" thickBot="1" x14ac:dyDescent="0.3">
      <c r="A73" s="360" t="s">
        <v>297</v>
      </c>
      <c r="B73" s="346">
        <f>SUM('[18]gas cta'!$F$305-'[18]gas cta'!$F$306-'[18]gas cta'!$F$310)/1000</f>
        <v>281552.56066499994</v>
      </c>
      <c r="C73" s="321">
        <f>SUM(B73/B$70)*100</f>
        <v>40.958921117370991</v>
      </c>
      <c r="D73" s="346">
        <f>SUM('[18]gas cta'!$N$305-'[18]gas cta'!$N$306-'[18]gas cta'!$N$310)/1000</f>
        <v>83186.501225000015</v>
      </c>
      <c r="E73" s="322">
        <f>SUM(D73/B73)*100</f>
        <v>29.545638309423129</v>
      </c>
      <c r="F73" s="391"/>
      <c r="G73" s="239"/>
    </row>
    <row r="74" spans="1:7" ht="30" hidden="1" customHeight="1" x14ac:dyDescent="0.25">
      <c r="A74" s="361"/>
      <c r="B74" s="342"/>
      <c r="C74" s="311"/>
      <c r="D74" s="342"/>
      <c r="E74" s="311"/>
      <c r="F74" s="391"/>
      <c r="G74" s="239"/>
    </row>
    <row r="75" spans="1:7" ht="30.75" hidden="1" x14ac:dyDescent="0.25">
      <c r="A75" s="362" t="s">
        <v>321</v>
      </c>
      <c r="B75" s="332">
        <f>SUM(B76:B77)</f>
        <v>5883149.4000000004</v>
      </c>
      <c r="C75" s="363">
        <v>100</v>
      </c>
      <c r="D75" s="342"/>
      <c r="E75" s="311"/>
      <c r="F75" s="391"/>
      <c r="G75" s="239"/>
    </row>
    <row r="76" spans="1:7" hidden="1" x14ac:dyDescent="0.25">
      <c r="A76" s="364" t="s">
        <v>161</v>
      </c>
      <c r="B76" s="343">
        <f>SUM(B79+B82+B85)</f>
        <v>1814334.1</v>
      </c>
      <c r="C76" s="306">
        <f>SUM(B76/B75)*100</f>
        <v>30.839504092824839</v>
      </c>
      <c r="D76" s="342"/>
      <c r="E76" s="311"/>
      <c r="F76" s="391"/>
      <c r="G76" s="239"/>
    </row>
    <row r="77" spans="1:7" hidden="1" x14ac:dyDescent="0.25">
      <c r="A77" s="364" t="s">
        <v>162</v>
      </c>
      <c r="B77" s="343">
        <f>SUM(B80+B83+B86)</f>
        <v>4068815.3</v>
      </c>
      <c r="C77" s="306">
        <f>SUM(B77/B75)*100</f>
        <v>69.160495907175161</v>
      </c>
      <c r="D77" s="342"/>
      <c r="E77" s="311"/>
      <c r="F77" s="391"/>
      <c r="G77" s="239"/>
    </row>
    <row r="78" spans="1:7" hidden="1" x14ac:dyDescent="0.25">
      <c r="A78" s="364" t="s">
        <v>44</v>
      </c>
      <c r="B78" s="343">
        <f>SUM(B79:B80)</f>
        <v>1477069.7</v>
      </c>
      <c r="C78" s="306">
        <f>SUM(B78/B75)*100</f>
        <v>25.106785491458027</v>
      </c>
      <c r="D78" s="342"/>
      <c r="E78" s="311"/>
      <c r="F78" s="391"/>
      <c r="G78" s="239"/>
    </row>
    <row r="79" spans="1:7" hidden="1" x14ac:dyDescent="0.25">
      <c r="A79" s="365" t="s">
        <v>161</v>
      </c>
      <c r="B79" s="333">
        <v>300000</v>
      </c>
      <c r="C79" s="301">
        <f>SUM(B79/B78)*100</f>
        <v>20.310483655578341</v>
      </c>
      <c r="D79" s="342"/>
      <c r="E79" s="311"/>
      <c r="F79" s="391"/>
      <c r="G79" s="239"/>
    </row>
    <row r="80" spans="1:7" hidden="1" x14ac:dyDescent="0.25">
      <c r="A80" s="365" t="s">
        <v>162</v>
      </c>
      <c r="B80" s="333">
        <v>1177069.7</v>
      </c>
      <c r="C80" s="301">
        <f>SUM(B80/B78)*100</f>
        <v>79.689516344421662</v>
      </c>
      <c r="D80" s="342"/>
      <c r="E80" s="311"/>
      <c r="F80" s="391"/>
      <c r="G80" s="239"/>
    </row>
    <row r="81" spans="1:7" ht="30.75" hidden="1" x14ac:dyDescent="0.25">
      <c r="A81" s="364" t="s">
        <v>70</v>
      </c>
      <c r="B81" s="343">
        <f>SUM(B82:B83)</f>
        <v>516000</v>
      </c>
      <c r="C81" s="306">
        <f>SUM(B81/B75)*100</f>
        <v>8.7708124495359563</v>
      </c>
      <c r="D81" s="342"/>
      <c r="E81" s="311"/>
      <c r="F81" s="391"/>
      <c r="G81" s="239"/>
    </row>
    <row r="82" spans="1:7" hidden="1" x14ac:dyDescent="0.25">
      <c r="A82" s="365" t="s">
        <v>161</v>
      </c>
      <c r="B82" s="333">
        <v>516000</v>
      </c>
      <c r="C82" s="366">
        <f>SUM(B82/B81)*100</f>
        <v>100</v>
      </c>
      <c r="D82" s="342"/>
      <c r="E82" s="311"/>
      <c r="F82" s="391"/>
      <c r="G82" s="239"/>
    </row>
    <row r="83" spans="1:7" ht="15.75" hidden="1" customHeight="1" x14ac:dyDescent="0.25">
      <c r="A83" s="365" t="s">
        <v>162</v>
      </c>
      <c r="B83" s="333"/>
      <c r="C83" s="301"/>
      <c r="D83" s="342"/>
      <c r="E83" s="311"/>
      <c r="F83" s="391"/>
      <c r="G83" s="239"/>
    </row>
    <row r="84" spans="1:7" hidden="1" x14ac:dyDescent="0.25">
      <c r="A84" s="364" t="s">
        <v>322</v>
      </c>
      <c r="B84" s="343">
        <f>SUM(B85:B86)</f>
        <v>3890079.7</v>
      </c>
      <c r="C84" s="306">
        <f>SUM(B84/B75)*100</f>
        <v>66.122402059006021</v>
      </c>
      <c r="D84" s="342"/>
      <c r="E84" s="311"/>
      <c r="F84" s="391"/>
      <c r="G84" s="239"/>
    </row>
    <row r="85" spans="1:7" hidden="1" x14ac:dyDescent="0.25">
      <c r="A85" s="365" t="s">
        <v>161</v>
      </c>
      <c r="B85" s="333">
        <v>998334.1</v>
      </c>
      <c r="C85" s="301">
        <f>SUM(B85/B84)*100</f>
        <v>25.663589874521076</v>
      </c>
      <c r="D85" s="342"/>
      <c r="E85" s="311"/>
      <c r="F85" s="391"/>
      <c r="G85" s="239"/>
    </row>
    <row r="86" spans="1:7" hidden="1" x14ac:dyDescent="0.25">
      <c r="A86" s="365" t="s">
        <v>162</v>
      </c>
      <c r="B86" s="333">
        <v>2891745.6</v>
      </c>
      <c r="C86" s="301">
        <f>SUM(B86/B84)*100</f>
        <v>74.33641012547892</v>
      </c>
      <c r="D86" s="342"/>
      <c r="E86" s="311"/>
      <c r="F86" s="391"/>
      <c r="G86" s="239"/>
    </row>
    <row r="87" spans="1:7" hidden="1" x14ac:dyDescent="0.25">
      <c r="A87" s="365" t="s">
        <v>323</v>
      </c>
      <c r="B87" s="333"/>
      <c r="C87" s="301">
        <f>SUM(B78+B81)/B15*100</f>
        <v>7.713827764833094</v>
      </c>
      <c r="D87" s="342"/>
      <c r="E87" s="311"/>
      <c r="F87" s="391"/>
      <c r="G87" s="239"/>
    </row>
    <row r="88" spans="1:7" hidden="1" x14ac:dyDescent="0.25">
      <c r="A88" s="365" t="s">
        <v>376</v>
      </c>
      <c r="B88" s="333"/>
      <c r="C88" s="367">
        <f>SUM(B75/B110)*100</f>
        <v>0.77803793417196543</v>
      </c>
      <c r="D88" s="310"/>
      <c r="E88" s="310"/>
      <c r="F88" s="390"/>
      <c r="G88" s="230"/>
    </row>
    <row r="89" spans="1:7" hidden="1" x14ac:dyDescent="0.25">
      <c r="A89" s="365" t="s">
        <v>377</v>
      </c>
      <c r="B89" s="333"/>
      <c r="C89" s="367">
        <f>SUM(B75/B111)*100</f>
        <v>3.1047281650746745</v>
      </c>
      <c r="D89" s="310"/>
      <c r="E89" s="310"/>
      <c r="F89" s="390"/>
      <c r="G89" s="230"/>
    </row>
    <row r="90" spans="1:7" ht="33" hidden="1" customHeight="1" x14ac:dyDescent="0.25">
      <c r="A90" s="298" t="s">
        <v>317</v>
      </c>
      <c r="B90" s="333"/>
      <c r="C90" s="367">
        <v>2.4300000000000002</v>
      </c>
      <c r="D90" s="310"/>
      <c r="E90" s="310"/>
      <c r="F90" s="390"/>
      <c r="G90" s="230"/>
    </row>
    <row r="91" spans="1:7" ht="31.5" hidden="1" thickBot="1" x14ac:dyDescent="0.3">
      <c r="A91" s="319" t="s">
        <v>298</v>
      </c>
      <c r="B91" s="346"/>
      <c r="C91" s="368">
        <v>19.920000000000002</v>
      </c>
      <c r="D91" s="310"/>
      <c r="E91" s="310"/>
      <c r="F91" s="390"/>
      <c r="G91" s="230"/>
    </row>
    <row r="92" spans="1:7" hidden="1" x14ac:dyDescent="0.25">
      <c r="A92" s="323"/>
      <c r="B92" s="342"/>
      <c r="C92" s="369"/>
      <c r="D92" s="310"/>
      <c r="E92" s="310"/>
      <c r="F92" s="390"/>
      <c r="G92" s="230"/>
    </row>
    <row r="93" spans="1:7" ht="16.5" hidden="1" thickBot="1" x14ac:dyDescent="0.3">
      <c r="A93" s="347"/>
      <c r="B93" s="370" t="s">
        <v>299</v>
      </c>
      <c r="C93" s="371" t="s">
        <v>12</v>
      </c>
      <c r="D93" s="350"/>
      <c r="E93" s="350"/>
      <c r="F93" s="390"/>
      <c r="G93" s="230"/>
    </row>
    <row r="94" spans="1:7" hidden="1" x14ac:dyDescent="0.25">
      <c r="A94" s="313" t="s">
        <v>300</v>
      </c>
      <c r="B94" s="332">
        <f>(B95+B99)</f>
        <v>9455317.0899999999</v>
      </c>
      <c r="C94" s="316">
        <f>SUM(B94/B94)*100</f>
        <v>100</v>
      </c>
      <c r="D94" s="310"/>
      <c r="E94" s="310"/>
      <c r="F94" s="390"/>
      <c r="G94" s="230"/>
    </row>
    <row r="95" spans="1:7" hidden="1" x14ac:dyDescent="0.25">
      <c r="A95" s="317" t="s">
        <v>301</v>
      </c>
      <c r="B95" s="343">
        <f>SUM(B96:B98)</f>
        <v>5686750</v>
      </c>
      <c r="C95" s="372">
        <f>SUM(B95/B$94)*100</f>
        <v>60.143408686043344</v>
      </c>
      <c r="D95" s="310"/>
      <c r="E95" s="310"/>
      <c r="F95" s="390"/>
      <c r="G95" s="230"/>
    </row>
    <row r="96" spans="1:7" hidden="1" x14ac:dyDescent="0.25">
      <c r="A96" s="298" t="s">
        <v>318</v>
      </c>
      <c r="B96" s="373">
        <v>4984163</v>
      </c>
      <c r="C96" s="374">
        <f>SUM(B96/B$94)*100</f>
        <v>52.712806482939435</v>
      </c>
      <c r="D96" s="342"/>
      <c r="E96" s="310"/>
      <c r="F96" s="390"/>
      <c r="G96" s="230"/>
    </row>
    <row r="97" spans="1:7" hidden="1" x14ac:dyDescent="0.25">
      <c r="A97" s="298" t="s">
        <v>302</v>
      </c>
      <c r="B97" s="373">
        <v>695410</v>
      </c>
      <c r="C97" s="374">
        <f>SUM(B97/B$94)*100</f>
        <v>7.3546978211388572</v>
      </c>
      <c r="D97" s="342"/>
      <c r="E97" s="310"/>
      <c r="F97" s="390"/>
      <c r="G97" s="230"/>
    </row>
    <row r="98" spans="1:7" hidden="1" x14ac:dyDescent="0.25">
      <c r="A98" s="338" t="s">
        <v>319</v>
      </c>
      <c r="B98" s="373">
        <v>7177</v>
      </c>
      <c r="C98" s="374">
        <f>SUM(B98/B$94)*100</f>
        <v>7.5904381965047354E-2</v>
      </c>
      <c r="D98" s="310"/>
      <c r="E98" s="310"/>
      <c r="F98" s="390"/>
      <c r="G98" s="230"/>
    </row>
    <row r="99" spans="1:7" hidden="1" x14ac:dyDescent="0.25">
      <c r="A99" s="317" t="s">
        <v>303</v>
      </c>
      <c r="B99" s="343">
        <f>SUM(B100:B108)</f>
        <v>3768567.09</v>
      </c>
      <c r="C99" s="372">
        <f>SUM(B99/B$94)*100</f>
        <v>39.856591313956663</v>
      </c>
      <c r="D99" s="310"/>
      <c r="E99" s="310"/>
      <c r="F99" s="390"/>
      <c r="G99" s="230"/>
    </row>
    <row r="100" spans="1:7" hidden="1" x14ac:dyDescent="0.25">
      <c r="A100" s="298" t="s">
        <v>304</v>
      </c>
      <c r="B100" s="373">
        <v>3510474</v>
      </c>
      <c r="C100" s="374">
        <f t="shared" ref="C100:C107" si="15">SUM(B100/B$94)*100</f>
        <v>37.126983332084109</v>
      </c>
      <c r="D100" s="310"/>
      <c r="E100" s="310"/>
      <c r="F100" s="390"/>
      <c r="G100" s="230"/>
    </row>
    <row r="101" spans="1:7" hidden="1" x14ac:dyDescent="0.25">
      <c r="A101" s="298" t="s">
        <v>305</v>
      </c>
      <c r="B101" s="373">
        <v>42053</v>
      </c>
      <c r="C101" s="374">
        <f t="shared" si="15"/>
        <v>0.44475504734236254</v>
      </c>
      <c r="D101" s="310"/>
      <c r="E101" s="310"/>
      <c r="F101" s="390"/>
      <c r="G101" s="230"/>
    </row>
    <row r="102" spans="1:7" hidden="1" x14ac:dyDescent="0.25">
      <c r="A102" s="298" t="s">
        <v>324</v>
      </c>
      <c r="B102" s="373">
        <v>40085</v>
      </c>
      <c r="C102" s="374">
        <f t="shared" si="15"/>
        <v>0.42394136144195665</v>
      </c>
      <c r="D102" s="310"/>
      <c r="E102" s="310"/>
      <c r="F102" s="390"/>
      <c r="G102" s="230"/>
    </row>
    <row r="103" spans="1:7" hidden="1" x14ac:dyDescent="0.25">
      <c r="A103" s="298" t="s">
        <v>306</v>
      </c>
      <c r="B103" s="373">
        <v>12805</v>
      </c>
      <c r="C103" s="374">
        <f t="shared" si="15"/>
        <v>0.13542644713145205</v>
      </c>
      <c r="D103" s="310"/>
      <c r="E103" s="310"/>
      <c r="F103" s="390"/>
      <c r="G103" s="230"/>
    </row>
    <row r="104" spans="1:7" hidden="1" x14ac:dyDescent="0.25">
      <c r="A104" s="298" t="s">
        <v>307</v>
      </c>
      <c r="B104" s="373">
        <v>76426</v>
      </c>
      <c r="C104" s="374">
        <f t="shared" si="15"/>
        <v>0.80828595458558006</v>
      </c>
      <c r="D104" s="310"/>
      <c r="E104" s="310"/>
      <c r="F104" s="390"/>
      <c r="G104" s="230"/>
    </row>
    <row r="105" spans="1:7" ht="14.25" hidden="1" customHeight="1" x14ac:dyDescent="0.25">
      <c r="A105" s="298" t="s">
        <v>308</v>
      </c>
      <c r="B105" s="373">
        <v>65912.09</v>
      </c>
      <c r="C105" s="374">
        <f t="shared" si="15"/>
        <v>0.69709021255044978</v>
      </c>
      <c r="D105" s="310"/>
      <c r="E105" s="310"/>
      <c r="F105" s="229"/>
      <c r="G105" s="229"/>
    </row>
    <row r="106" spans="1:7" hidden="1" x14ac:dyDescent="0.25">
      <c r="A106" s="298" t="s">
        <v>325</v>
      </c>
      <c r="B106" s="373"/>
      <c r="C106" s="374">
        <f t="shared" si="15"/>
        <v>0</v>
      </c>
      <c r="D106" s="310"/>
      <c r="E106" s="310"/>
    </row>
    <row r="107" spans="1:7" hidden="1" x14ac:dyDescent="0.25">
      <c r="A107" s="298" t="s">
        <v>320</v>
      </c>
      <c r="B107" s="373">
        <v>4159</v>
      </c>
      <c r="C107" s="374">
        <f t="shared" si="15"/>
        <v>4.3985833160461466E-2</v>
      </c>
      <c r="D107" s="375"/>
      <c r="E107" s="375"/>
    </row>
    <row r="108" spans="1:7" ht="16.5" hidden="1" thickBot="1" x14ac:dyDescent="0.3">
      <c r="A108" s="319" t="s">
        <v>297</v>
      </c>
      <c r="B108" s="376">
        <v>16653</v>
      </c>
      <c r="C108" s="377">
        <f>SUM(B108/B$94)*100</f>
        <v>0.17612312566029448</v>
      </c>
      <c r="D108" s="350"/>
      <c r="E108" s="350"/>
    </row>
    <row r="109" spans="1:7" hidden="1" x14ac:dyDescent="0.25">
      <c r="A109" s="323"/>
      <c r="B109" s="378"/>
      <c r="C109" s="311"/>
      <c r="D109" s="379"/>
      <c r="E109" s="350"/>
    </row>
    <row r="110" spans="1:7" x14ac:dyDescent="0.25">
      <c r="A110" s="380" t="s">
        <v>452</v>
      </c>
      <c r="B110" s="379">
        <v>756152000</v>
      </c>
      <c r="C110" s="381"/>
      <c r="D110" s="379"/>
      <c r="E110" s="350"/>
    </row>
    <row r="111" spans="1:7" x14ac:dyDescent="0.25">
      <c r="A111" s="382" t="s">
        <v>451</v>
      </c>
      <c r="B111" s="379">
        <v>189490000</v>
      </c>
      <c r="C111" s="383"/>
      <c r="D111" s="379"/>
      <c r="E111" s="350"/>
    </row>
    <row r="112" spans="1:7" ht="15.75" customHeight="1" x14ac:dyDescent="0.25">
      <c r="A112" s="350"/>
      <c r="B112" s="384" t="s">
        <v>309</v>
      </c>
      <c r="C112" s="350"/>
      <c r="D112" s="350"/>
      <c r="E112" s="350"/>
    </row>
    <row r="113" spans="1:6" ht="30.75" hidden="1" x14ac:dyDescent="0.25">
      <c r="A113" s="385" t="s">
        <v>293</v>
      </c>
      <c r="B113" s="385"/>
      <c r="C113" s="385"/>
      <c r="D113" s="385"/>
      <c r="E113" s="385"/>
    </row>
    <row r="114" spans="1:6" ht="15.75" customHeight="1" x14ac:dyDescent="0.25">
      <c r="A114" s="672" t="s">
        <v>389</v>
      </c>
      <c r="B114" s="672"/>
      <c r="C114" s="672"/>
      <c r="D114" s="672"/>
      <c r="E114" s="672"/>
      <c r="F114" s="672"/>
    </row>
  </sheetData>
  <mergeCells count="24">
    <mergeCell ref="A114:F114"/>
    <mergeCell ref="B61:D61"/>
    <mergeCell ref="B53:B54"/>
    <mergeCell ref="C53:C54"/>
    <mergeCell ref="A68:A69"/>
    <mergeCell ref="B68:B69"/>
    <mergeCell ref="C68:C69"/>
    <mergeCell ref="D68:E68"/>
    <mergeCell ref="A1:F1"/>
    <mergeCell ref="A2:F2"/>
    <mergeCell ref="C39:C40"/>
    <mergeCell ref="A53:A54"/>
    <mergeCell ref="D3:D4"/>
    <mergeCell ref="F3:F4"/>
    <mergeCell ref="D39:D40"/>
    <mergeCell ref="D53:D54"/>
    <mergeCell ref="F39:F40"/>
    <mergeCell ref="F53:F54"/>
    <mergeCell ref="E3:E4"/>
    <mergeCell ref="A3:A4"/>
    <mergeCell ref="B3:B4"/>
    <mergeCell ref="C3:C4"/>
    <mergeCell ref="A39:A40"/>
    <mergeCell ref="B39:B40"/>
  </mergeCells>
  <phoneticPr fontId="2" type="noConversion"/>
  <conditionalFormatting sqref="C5:C11">
    <cfRule type="dataBar" priority="1">
      <dataBar>
        <cfvo type="min"/>
        <cfvo type="max"/>
        <color rgb="FF638EC6"/>
      </dataBar>
      <extLst>
        <ext xmlns:x14="http://schemas.microsoft.com/office/spreadsheetml/2009/9/main" uri="{B025F937-C7B1-47D3-B67F-A62EFF666E3E}">
          <x14:id>{8F577394-782B-4651-8001-2BBD38461657}</x14:id>
        </ext>
      </extLst>
    </cfRule>
  </conditionalFormatting>
  <hyperlinks>
    <hyperlink ref="G5" r:id="rId1"/>
    <hyperlink ref="G6" r:id="rId2"/>
    <hyperlink ref="H6" r:id="rId3"/>
    <hyperlink ref="G7" r:id="rId4"/>
    <hyperlink ref="H7" r:id="rId5"/>
    <hyperlink ref="G8" r:id="rId6"/>
    <hyperlink ref="H8" r:id="rId7"/>
    <hyperlink ref="G9" r:id="rId8"/>
    <hyperlink ref="H9" r:id="rId9"/>
    <hyperlink ref="G10" r:id="rId10"/>
    <hyperlink ref="G11" r:id="rId11"/>
    <hyperlink ref="H11" r:id="rId12"/>
    <hyperlink ref="G15" r:id="rId13"/>
    <hyperlink ref="G16" r:id="rId14"/>
    <hyperlink ref="H16" r:id="rId15"/>
    <hyperlink ref="G17" r:id="rId16"/>
    <hyperlink ref="H17" r:id="rId17"/>
    <hyperlink ref="G18" r:id="rId18"/>
    <hyperlink ref="H18" r:id="rId19"/>
    <hyperlink ref="G19" r:id="rId20"/>
    <hyperlink ref="H19" r:id="rId21"/>
    <hyperlink ref="G20" r:id="rId22"/>
    <hyperlink ref="G21" r:id="rId23"/>
    <hyperlink ref="H21" r:id="rId24"/>
    <hyperlink ref="G23" r:id="rId25"/>
    <hyperlink ref="G24" r:id="rId26"/>
    <hyperlink ref="H24" r:id="rId27"/>
    <hyperlink ref="G25" r:id="rId28"/>
    <hyperlink ref="H25" r:id="rId29"/>
    <hyperlink ref="G26" r:id="rId30"/>
    <hyperlink ref="H26" r:id="rId31"/>
    <hyperlink ref="G27" r:id="rId32"/>
    <hyperlink ref="H27" r:id="rId33"/>
    <hyperlink ref="G28" r:id="rId34"/>
    <hyperlink ref="G29" r:id="rId35"/>
    <hyperlink ref="H29" r:id="rId36"/>
    <hyperlink ref="G32" r:id="rId37"/>
    <hyperlink ref="G41" r:id="rId38"/>
  </hyperlinks>
  <printOptions horizontalCentered="1" verticalCentered="1"/>
  <pageMargins left="0" right="0" top="0" bottom="0" header="0" footer="0"/>
  <pageSetup scale="64" orientation="portrait" r:id="rId39"/>
  <headerFooter alignWithMargins="0">
    <oddFooter>&amp;C&amp;P/&amp;N</oddFooter>
  </headerFooter>
  <drawing r:id="rId40"/>
  <extLst>
    <ext xmlns:x14="http://schemas.microsoft.com/office/spreadsheetml/2009/9/main" uri="{78C0D931-6437-407d-A8EE-F0AAD7539E65}">
      <x14:conditionalFormattings>
        <x14:conditionalFormatting xmlns:xm="http://schemas.microsoft.com/office/excel/2006/main">
          <x14:cfRule type="dataBar" id="{8F577394-782B-4651-8001-2BBD38461657}">
            <x14:dataBar minLength="0" maxLength="100" gradient="0">
              <x14:cfvo type="autoMin"/>
              <x14:cfvo type="autoMax"/>
              <x14:negativeFillColor rgb="FFFF0000"/>
              <x14:axisColor rgb="FF000000"/>
            </x14:dataBar>
          </x14:cfRule>
          <xm:sqref>C5:C11</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8"/>
  <sheetViews>
    <sheetView zoomScale="150" zoomScaleNormal="150" workbookViewId="0">
      <pane ySplit="2" topLeftCell="A45" activePane="bottomLeft" state="frozen"/>
      <selection pane="bottomLeft" activeCell="A45" sqref="A45"/>
    </sheetView>
  </sheetViews>
  <sheetFormatPr baseColWidth="10" defaultRowHeight="23.25" x14ac:dyDescent="0.35"/>
  <cols>
    <col min="1" max="1" width="35.33203125" style="438" customWidth="1"/>
    <col min="2" max="2" width="76" style="438" customWidth="1"/>
    <col min="3" max="16384" width="11.5546875" style="438"/>
  </cols>
  <sheetData>
    <row r="1" spans="1:2" ht="27.75" x14ac:dyDescent="0.35">
      <c r="A1" s="681" t="s">
        <v>390</v>
      </c>
      <c r="B1" s="681"/>
    </row>
    <row r="2" spans="1:2" ht="30" x14ac:dyDescent="0.35">
      <c r="A2" s="684" t="s">
        <v>436</v>
      </c>
      <c r="B2" s="684"/>
    </row>
    <row r="3" spans="1:2" hidden="1" x14ac:dyDescent="0.35">
      <c r="A3" s="439"/>
      <c r="B3" s="439"/>
    </row>
    <row r="4" spans="1:2" hidden="1" x14ac:dyDescent="0.35">
      <c r="A4" s="682" t="s">
        <v>422</v>
      </c>
      <c r="B4" s="682"/>
    </row>
    <row r="5" spans="1:2" hidden="1" x14ac:dyDescent="0.35">
      <c r="A5" s="442"/>
    </row>
    <row r="6" spans="1:2" ht="46.5" hidden="1" x14ac:dyDescent="0.35">
      <c r="A6" s="443" t="s">
        <v>391</v>
      </c>
    </row>
    <row r="7" spans="1:2" hidden="1" x14ac:dyDescent="0.35">
      <c r="A7" s="443" t="s">
        <v>392</v>
      </c>
    </row>
    <row r="8" spans="1:2" hidden="1" x14ac:dyDescent="0.35">
      <c r="A8" s="443" t="s">
        <v>393</v>
      </c>
    </row>
    <row r="9" spans="1:2" hidden="1" x14ac:dyDescent="0.35">
      <c r="A9" s="443" t="s">
        <v>394</v>
      </c>
    </row>
    <row r="10" spans="1:2" hidden="1" x14ac:dyDescent="0.35">
      <c r="A10" s="443" t="s">
        <v>395</v>
      </c>
    </row>
    <row r="11" spans="1:2" hidden="1" x14ac:dyDescent="0.35">
      <c r="A11" s="443" t="s">
        <v>396</v>
      </c>
    </row>
    <row r="12" spans="1:2" hidden="1" x14ac:dyDescent="0.35">
      <c r="A12" s="443" t="s">
        <v>397</v>
      </c>
    </row>
    <row r="13" spans="1:2" hidden="1" x14ac:dyDescent="0.35">
      <c r="A13" s="443" t="s">
        <v>398</v>
      </c>
    </row>
    <row r="14" spans="1:2" hidden="1" x14ac:dyDescent="0.35">
      <c r="A14" s="443" t="s">
        <v>399</v>
      </c>
    </row>
    <row r="15" spans="1:2" hidden="1" x14ac:dyDescent="0.35">
      <c r="A15" s="443" t="s">
        <v>400</v>
      </c>
    </row>
    <row r="16" spans="1:2" hidden="1" x14ac:dyDescent="0.35"/>
    <row r="17" spans="1:2" hidden="1" x14ac:dyDescent="0.35">
      <c r="A17" s="441"/>
    </row>
    <row r="18" spans="1:2" hidden="1" x14ac:dyDescent="0.35">
      <c r="A18" s="444" t="s">
        <v>401</v>
      </c>
    </row>
    <row r="19" spans="1:2" hidden="1" x14ac:dyDescent="0.35">
      <c r="A19" s="442"/>
    </row>
    <row r="20" spans="1:2" hidden="1" x14ac:dyDescent="0.35">
      <c r="A20" s="683" t="s">
        <v>402</v>
      </c>
      <c r="B20" s="683"/>
    </row>
    <row r="21" spans="1:2" hidden="1" x14ac:dyDescent="0.35">
      <c r="A21" s="443" t="s">
        <v>403</v>
      </c>
    </row>
    <row r="22" spans="1:2" hidden="1" x14ac:dyDescent="0.35">
      <c r="A22" s="443" t="s">
        <v>400</v>
      </c>
    </row>
    <row r="23" spans="1:2" hidden="1" x14ac:dyDescent="0.35">
      <c r="A23" s="443" t="s">
        <v>404</v>
      </c>
    </row>
    <row r="24" spans="1:2" hidden="1" x14ac:dyDescent="0.35">
      <c r="A24" s="443" t="s">
        <v>405</v>
      </c>
    </row>
    <row r="25" spans="1:2" hidden="1" x14ac:dyDescent="0.35"/>
    <row r="26" spans="1:2" hidden="1" x14ac:dyDescent="0.35">
      <c r="A26" s="440"/>
    </row>
    <row r="27" spans="1:2" hidden="1" x14ac:dyDescent="0.35">
      <c r="A27" s="682" t="s">
        <v>423</v>
      </c>
      <c r="B27" s="682"/>
    </row>
    <row r="28" spans="1:2" hidden="1" x14ac:dyDescent="0.35">
      <c r="A28" s="442"/>
    </row>
    <row r="29" spans="1:2" hidden="1" x14ac:dyDescent="0.35">
      <c r="A29" s="683" t="s">
        <v>406</v>
      </c>
      <c r="B29" s="683"/>
    </row>
    <row r="30" spans="1:2" hidden="1" x14ac:dyDescent="0.35">
      <c r="A30" s="443" t="s">
        <v>407</v>
      </c>
    </row>
    <row r="31" spans="1:2" hidden="1" x14ac:dyDescent="0.35">
      <c r="A31" s="683" t="s">
        <v>408</v>
      </c>
      <c r="B31" s="683"/>
    </row>
    <row r="32" spans="1:2" hidden="1" x14ac:dyDescent="0.35"/>
    <row r="33" spans="1:4" hidden="1" x14ac:dyDescent="0.35">
      <c r="A33" s="441"/>
    </row>
    <row r="34" spans="1:4" hidden="1" x14ac:dyDescent="0.35">
      <c r="A34" s="687" t="s">
        <v>409</v>
      </c>
      <c r="B34" s="687"/>
    </row>
    <row r="35" spans="1:4" hidden="1" x14ac:dyDescent="0.35">
      <c r="A35" s="442"/>
    </row>
    <row r="36" spans="1:4" hidden="1" x14ac:dyDescent="0.35">
      <c r="A36" s="683" t="s">
        <v>410</v>
      </c>
      <c r="B36" s="683"/>
    </row>
    <row r="37" spans="1:4" hidden="1" x14ac:dyDescent="0.35">
      <c r="A37" s="683" t="s">
        <v>411</v>
      </c>
      <c r="B37" s="683"/>
    </row>
    <row r="38" spans="1:4" hidden="1" x14ac:dyDescent="0.35">
      <c r="A38" s="683" t="s">
        <v>412</v>
      </c>
      <c r="B38" s="683"/>
    </row>
    <row r="39" spans="1:4" hidden="1" x14ac:dyDescent="0.35">
      <c r="A39" s="683" t="s">
        <v>413</v>
      </c>
      <c r="B39" s="683"/>
    </row>
    <row r="40" spans="1:4" hidden="1" x14ac:dyDescent="0.35">
      <c r="A40" s="443" t="s">
        <v>404</v>
      </c>
    </row>
    <row r="41" spans="1:4" hidden="1" x14ac:dyDescent="0.35"/>
    <row r="42" spans="1:4" hidden="1" x14ac:dyDescent="0.35">
      <c r="A42" s="440"/>
    </row>
    <row r="43" spans="1:4" hidden="1" x14ac:dyDescent="0.35">
      <c r="A43" s="441" t="s">
        <v>424</v>
      </c>
    </row>
    <row r="44" spans="1:4" hidden="1" x14ac:dyDescent="0.35">
      <c r="A44" s="442"/>
    </row>
    <row r="45" spans="1:4" ht="39.75" customHeight="1" x14ac:dyDescent="0.35">
      <c r="A45" s="446" t="s">
        <v>440</v>
      </c>
      <c r="B45" s="447"/>
      <c r="C45" s="448"/>
      <c r="D45" s="448"/>
    </row>
    <row r="46" spans="1:4" ht="41.25" customHeight="1" x14ac:dyDescent="0.35">
      <c r="A46" s="446" t="s">
        <v>437</v>
      </c>
      <c r="B46" s="447"/>
      <c r="C46" s="448"/>
      <c r="D46" s="448"/>
    </row>
    <row r="47" spans="1:4" ht="11.25" customHeight="1" x14ac:dyDescent="0.35">
      <c r="A47" s="446"/>
      <c r="B47" s="447"/>
      <c r="C47" s="448"/>
      <c r="D47" s="448"/>
    </row>
    <row r="48" spans="1:4" ht="32.25" customHeight="1" x14ac:dyDescent="0.35">
      <c r="A48" s="446" t="s">
        <v>438</v>
      </c>
      <c r="B48" s="447"/>
      <c r="C48" s="448"/>
      <c r="D48" s="448"/>
    </row>
    <row r="49" spans="1:4" ht="45.75" customHeight="1" x14ac:dyDescent="0.35">
      <c r="A49" s="446" t="s">
        <v>439</v>
      </c>
      <c r="B49" s="448"/>
      <c r="C49" s="448"/>
      <c r="D49" s="448"/>
    </row>
    <row r="50" spans="1:4" ht="134.25" customHeight="1" x14ac:dyDescent="0.35">
      <c r="A50" s="688" t="s">
        <v>425</v>
      </c>
      <c r="B50" s="688"/>
      <c r="C50" s="688"/>
      <c r="D50" s="688"/>
    </row>
    <row r="51" spans="1:4" ht="31.5" customHeight="1" x14ac:dyDescent="0.35">
      <c r="A51" s="459"/>
      <c r="B51" s="459"/>
      <c r="C51" s="459"/>
      <c r="D51" s="459"/>
    </row>
    <row r="52" spans="1:4" ht="42.75" customHeight="1" x14ac:dyDescent="0.35">
      <c r="A52" s="688" t="s">
        <v>426</v>
      </c>
      <c r="B52" s="688"/>
      <c r="C52" s="688"/>
      <c r="D52" s="688"/>
    </row>
    <row r="53" spans="1:4" ht="40.5" customHeight="1" x14ac:dyDescent="0.35">
      <c r="A53" s="688" t="s">
        <v>427</v>
      </c>
      <c r="B53" s="688"/>
      <c r="C53" s="688"/>
      <c r="D53" s="688"/>
    </row>
    <row r="54" spans="1:4" ht="39.75" customHeight="1" x14ac:dyDescent="0.35">
      <c r="A54" s="688" t="s">
        <v>428</v>
      </c>
      <c r="B54" s="688"/>
      <c r="C54" s="688"/>
      <c r="D54" s="688"/>
    </row>
    <row r="55" spans="1:4" ht="43.5" customHeight="1" x14ac:dyDescent="0.35">
      <c r="A55" s="688" t="s">
        <v>429</v>
      </c>
      <c r="B55" s="688"/>
      <c r="C55" s="688"/>
      <c r="D55" s="688"/>
    </row>
    <row r="56" spans="1:4" ht="42" customHeight="1" x14ac:dyDescent="0.35">
      <c r="A56" s="688" t="s">
        <v>430</v>
      </c>
      <c r="B56" s="688"/>
      <c r="C56" s="688"/>
      <c r="D56" s="688"/>
    </row>
    <row r="57" spans="1:4" ht="54" customHeight="1" x14ac:dyDescent="0.35">
      <c r="A57" s="688" t="s">
        <v>431</v>
      </c>
      <c r="B57" s="688"/>
      <c r="C57" s="688"/>
      <c r="D57" s="688"/>
    </row>
    <row r="58" spans="1:4" ht="35.25" customHeight="1" x14ac:dyDescent="0.35">
      <c r="A58" s="449"/>
      <c r="B58" s="449"/>
      <c r="C58" s="450"/>
      <c r="D58" s="450"/>
    </row>
    <row r="59" spans="1:4" ht="48" customHeight="1" x14ac:dyDescent="0.35">
      <c r="A59" s="451" t="s">
        <v>400</v>
      </c>
      <c r="B59" s="450"/>
      <c r="C59" s="450"/>
      <c r="D59" s="450"/>
    </row>
    <row r="60" spans="1:4" ht="42.75" customHeight="1" x14ac:dyDescent="0.35">
      <c r="A60" s="451" t="s">
        <v>414</v>
      </c>
      <c r="B60" s="450"/>
      <c r="C60" s="450"/>
      <c r="D60" s="450"/>
    </row>
    <row r="61" spans="1:4" ht="39" customHeight="1" x14ac:dyDescent="0.35">
      <c r="A61" s="451" t="s">
        <v>433</v>
      </c>
      <c r="B61" s="450"/>
      <c r="C61" s="450"/>
      <c r="D61" s="450"/>
    </row>
    <row r="62" spans="1:4" ht="42.75" customHeight="1" x14ac:dyDescent="0.35">
      <c r="A62" s="451" t="s">
        <v>434</v>
      </c>
      <c r="B62" s="450"/>
      <c r="C62" s="450"/>
      <c r="D62" s="450"/>
    </row>
    <row r="63" spans="1:4" ht="42.75" customHeight="1" x14ac:dyDescent="0.35">
      <c r="A63" s="451" t="s">
        <v>435</v>
      </c>
      <c r="B63" s="450"/>
      <c r="C63" s="450"/>
      <c r="D63" s="450"/>
    </row>
    <row r="64" spans="1:4" ht="45" customHeight="1" x14ac:dyDescent="0.35">
      <c r="A64" s="451" t="s">
        <v>415</v>
      </c>
      <c r="B64" s="450"/>
      <c r="C64" s="450"/>
      <c r="D64" s="450"/>
    </row>
    <row r="65" spans="1:4" ht="18.75" customHeight="1" x14ac:dyDescent="0.35">
      <c r="A65" s="451"/>
      <c r="B65" s="450"/>
      <c r="C65" s="450"/>
      <c r="D65" s="450"/>
    </row>
    <row r="66" spans="1:4" ht="126" customHeight="1" x14ac:dyDescent="0.35">
      <c r="A66" s="685" t="s">
        <v>450</v>
      </c>
      <c r="B66" s="686"/>
      <c r="C66" s="686"/>
      <c r="D66" s="686"/>
    </row>
    <row r="67" spans="1:4" ht="33.75" customHeight="1" x14ac:dyDescent="0.4">
      <c r="A67" s="452"/>
      <c r="B67" s="453"/>
      <c r="C67" s="453"/>
      <c r="D67" s="453"/>
    </row>
    <row r="68" spans="1:4" ht="129" customHeight="1" x14ac:dyDescent="0.35">
      <c r="A68" s="685" t="s">
        <v>449</v>
      </c>
      <c r="B68" s="686"/>
      <c r="C68" s="686"/>
      <c r="D68" s="686"/>
    </row>
    <row r="69" spans="1:4" ht="58.5" customHeight="1" x14ac:dyDescent="0.35">
      <c r="A69" s="445"/>
      <c r="B69" s="445"/>
      <c r="C69" s="445"/>
      <c r="D69" s="445"/>
    </row>
    <row r="70" spans="1:4" ht="58.5" customHeight="1" x14ac:dyDescent="0.35">
      <c r="A70" s="445"/>
      <c r="B70" s="445"/>
      <c r="C70" s="445"/>
      <c r="D70" s="445"/>
    </row>
    <row r="72" spans="1:4" hidden="1" x14ac:dyDescent="0.35">
      <c r="A72" s="687" t="s">
        <v>416</v>
      </c>
      <c r="B72" s="687"/>
    </row>
    <row r="73" spans="1:4" hidden="1" x14ac:dyDescent="0.35">
      <c r="A73" s="442"/>
    </row>
    <row r="74" spans="1:4" hidden="1" x14ac:dyDescent="0.35">
      <c r="A74" s="683" t="s">
        <v>417</v>
      </c>
      <c r="B74" s="683"/>
    </row>
    <row r="75" spans="1:4" hidden="1" x14ac:dyDescent="0.35">
      <c r="A75" s="443" t="s">
        <v>418</v>
      </c>
      <c r="B75" s="438" t="s">
        <v>432</v>
      </c>
    </row>
    <row r="76" spans="1:4" hidden="1" x14ac:dyDescent="0.35">
      <c r="A76" s="443" t="s">
        <v>419</v>
      </c>
    </row>
    <row r="77" spans="1:4" hidden="1" x14ac:dyDescent="0.35">
      <c r="A77" s="683" t="s">
        <v>420</v>
      </c>
      <c r="B77" s="683"/>
    </row>
    <row r="78" spans="1:4" hidden="1" x14ac:dyDescent="0.35">
      <c r="A78" s="682" t="s">
        <v>421</v>
      </c>
      <c r="B78" s="682"/>
    </row>
  </sheetData>
  <mergeCells count="25">
    <mergeCell ref="A34:B34"/>
    <mergeCell ref="A31:B31"/>
    <mergeCell ref="A37:B37"/>
    <mergeCell ref="A36:B36"/>
    <mergeCell ref="A66:D66"/>
    <mergeCell ref="A68:D68"/>
    <mergeCell ref="A78:B78"/>
    <mergeCell ref="A38:B38"/>
    <mergeCell ref="A39:B39"/>
    <mergeCell ref="A72:B72"/>
    <mergeCell ref="A74:B74"/>
    <mergeCell ref="A77:B77"/>
    <mergeCell ref="A50:D50"/>
    <mergeCell ref="A52:D52"/>
    <mergeCell ref="A53:D53"/>
    <mergeCell ref="A54:D54"/>
    <mergeCell ref="A55:D55"/>
    <mergeCell ref="A56:D56"/>
    <mergeCell ref="A57:D57"/>
    <mergeCell ref="A1:B1"/>
    <mergeCell ref="A4:B4"/>
    <mergeCell ref="A20:B20"/>
    <mergeCell ref="A27:B27"/>
    <mergeCell ref="A29:B29"/>
    <mergeCell ref="A2:B2"/>
  </mergeCells>
  <phoneticPr fontId="2" type="noConversion"/>
  <hyperlinks>
    <hyperlink ref="A6" r:id="rId1" display="http://www.contraloriagen.gov.co/documents/10136/29244829/Constitucion+Politica+Colombia.pdf/ef5db4bb-a49a-42df-9b97-46de2d338a07"/>
    <hyperlink ref="A7" r:id="rId2" display="http://www.contraloriagen.gov.co/documents/10136/29244829/Ley+42+de+1993.pdf/7f2db300-19d5-4240-b81d-7d1791abb781"/>
    <hyperlink ref="A8" r:id="rId3" display="http://www.contraloriagen.gov.co/documents/10136/29244829/Ley+51+de+1990.pdf/29ca5432-4a5d-4ce5-9e28-f898d46e7385"/>
    <hyperlink ref="A9" r:id="rId4" display="http://www.contraloriagen.gov.co/documents/10136/29244829/Ley+80+de+1993.pdf/9f258564-a426-495f-be20-9c5f8fe179f0"/>
    <hyperlink ref="A10" r:id="rId5" display="http://www.contraloriagen.gov.co/documents/10136/29244829/Ley+185+de+1995.pdf/f4d18798-a05f-450c-bef8-55a5efdd6969"/>
    <hyperlink ref="A11" r:id="rId6" display="http://www.contraloriagen.gov.co/documents/10136/29244829/Ley+358+de+1997.pdf/b09eb949-6534-40da-bfd7-3b1b1ed58ea5"/>
    <hyperlink ref="A12" r:id="rId7" display="http://www.contraloriagen.gov.co/documents/10136/29244829/Ley+533+de+1999.pdf/ed368204-1356-4d8e-9892-7f56d100a3fb"/>
    <hyperlink ref="A13" r:id="rId8" display="http://www.contraloriagen.gov.co/documents/10136/29244829/Ley+5+de+1992.pdf/ce70ba37-55f9-4878-8e30-948dc1cdf1cd"/>
    <hyperlink ref="A14" r:id="rId9" display="http://www.contraloriagen.gov.co/documents/10136/29244829/Decreto+2681+de+1993.pdf/a20c3a41-5440-4377-81a5-9c0742bb5d12"/>
    <hyperlink ref="A15" r:id="rId10" display="http://www.contraloriagen.gov.co/documents/10136/29244829/Resolucion+5289+de+2001.pdf/0329fa1b-ef34-423b-8e92-d9184431fbb2"/>
    <hyperlink ref="A20" r:id="rId11" display="http://www.contraloriagen.gov.co/documents/10136/29244829/Constitucion+Politica+Colombia.pdf/ef5db4bb-a49a-42df-9b97-46de2d338a07"/>
    <hyperlink ref="A21" r:id="rId12" display="http://www.contraloriagen.gov.co/documents/10136/29244829/Ley+42+de+1993.pdf/7f2db300-19d5-4240-b81d-7d1791abb781"/>
    <hyperlink ref="A22" r:id="rId13" display="http://www.contraloriagen.gov.co/web/guest/herramientas/normatividad"/>
    <hyperlink ref="A23" r:id="rId14" display="http://www.contraloriagen.gov.co/web/guest/herramientas/normatividad"/>
    <hyperlink ref="A24" r:id="rId15" display="http://www.contraloriagen.gov.co/web/guest/guia-de-auditoria"/>
    <hyperlink ref="A29" r:id="rId16" display="http://www.secretariasenado.gov.co/leyes/CONS_P91.HTM"/>
    <hyperlink ref="A30" r:id="rId17" display="http://www.contraloriagen.gov.co/web/guest/herramientas/normatividad"/>
    <hyperlink ref="A31" r:id="rId18" display="http://www.contraloriagen.gov.co/web/guest/herramientas/normatividad"/>
    <hyperlink ref="A36" r:id="rId19" display="http://www.secretariasenado.gov.co/leyes/CONS_P91.HTM"/>
    <hyperlink ref="A37" r:id="rId20" display="http://www.contraloriagen.gov.co/web/guest/herramientas/normatividad"/>
    <hyperlink ref="A38" r:id="rId21" display="http://www.contraloriagen.gov.co/web/guest/herramientas/normatividad"/>
    <hyperlink ref="A39" r:id="rId22" display="http://www.contraloriagen.gov.co/web/guest/herramientas/normatividad"/>
    <hyperlink ref="A40" r:id="rId23" display="http://www.contraloriagen.gov.co/web/guest/herramientas/normatividad"/>
    <hyperlink ref="A74" r:id="rId24" display="http://www.contraloriagen.gov.co/web/guest/herramientas/normatividad"/>
    <hyperlink ref="A75" r:id="rId25" display="http://www.contraloriagen.gov.co/web/guest/herramientas/normatividad"/>
    <hyperlink ref="A76" r:id="rId26" display="http://www.dafp.gov.co/leyes/D0735001.HTM"/>
    <hyperlink ref="A77" r:id="rId27" display="http://www.contraloriagen.gov.co/web/guest/herramientas/normatividad"/>
  </hyperlinks>
  <pageMargins left="0.75" right="0.75" top="1" bottom="1" header="0" footer="0"/>
  <pageSetup orientation="portrait" horizontalDpi="4294967295" verticalDpi="4294967295" r:id="rId28"/>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
  <sheetViews>
    <sheetView tabSelected="1" zoomScale="110" zoomScaleNormal="110" workbookViewId="0">
      <selection activeCell="A2" sqref="A2"/>
    </sheetView>
  </sheetViews>
  <sheetFormatPr baseColWidth="10" defaultRowHeight="15" x14ac:dyDescent="0.2"/>
  <cols>
    <col min="3" max="3" width="14.5546875" customWidth="1"/>
    <col min="5" max="5" width="68.5546875" bestFit="1" customWidth="1"/>
    <col min="9" max="9" width="15.5546875" customWidth="1"/>
    <col min="10" max="10" width="20.109375" customWidth="1"/>
  </cols>
  <sheetData>
    <row r="1" spans="1:10" ht="288" customHeight="1" x14ac:dyDescent="0.2">
      <c r="E1" s="600" t="s">
        <v>442</v>
      </c>
    </row>
    <row r="2" spans="1:10" ht="213" customHeight="1" x14ac:dyDescent="0.2">
      <c r="E2" s="601" t="s">
        <v>443</v>
      </c>
    </row>
    <row r="3" spans="1:10" ht="13.5" customHeight="1" x14ac:dyDescent="0.2"/>
    <row r="4" spans="1:10" ht="256.5" customHeight="1" x14ac:dyDescent="0.2">
      <c r="A4" s="689" t="s">
        <v>444</v>
      </c>
      <c r="B4" s="689"/>
      <c r="C4" s="689"/>
      <c r="D4" s="689"/>
      <c r="E4" s="689"/>
      <c r="F4" s="689"/>
      <c r="G4" s="689"/>
      <c r="H4" s="689"/>
      <c r="I4" s="689"/>
      <c r="J4" s="689"/>
    </row>
    <row r="5" spans="1:10" ht="248.25" customHeight="1" x14ac:dyDescent="0.2">
      <c r="A5" s="689" t="s">
        <v>455</v>
      </c>
      <c r="B5" s="689"/>
      <c r="C5" s="689"/>
      <c r="D5" s="689"/>
      <c r="E5" s="689"/>
      <c r="F5" s="689"/>
      <c r="G5" s="689"/>
      <c r="H5" s="689"/>
      <c r="I5" s="689"/>
      <c r="J5" s="689"/>
    </row>
  </sheetData>
  <mergeCells count="2">
    <mergeCell ref="A4:J4"/>
    <mergeCell ref="A5:J5"/>
  </mergeCells>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3</vt:i4>
      </vt:variant>
    </vt:vector>
  </HeadingPairs>
  <TitlesOfParts>
    <vt:vector size="13" baseType="lpstr">
      <vt:lpstr>inversion</vt:lpstr>
      <vt:lpstr>sectores</vt:lpstr>
      <vt:lpstr>ejes</vt:lpstr>
      <vt:lpstr>plan des</vt:lpstr>
      <vt:lpstr>anexo1</vt:lpstr>
      <vt:lpstr>anexo2</vt:lpstr>
      <vt:lpstr>ejec</vt:lpstr>
      <vt:lpstr>tips</vt:lpstr>
      <vt:lpstr>normas</vt:lpstr>
      <vt:lpstr>presentacion</vt:lpstr>
      <vt:lpstr>anexo1!Títulos_a_imprimir</vt:lpstr>
      <vt:lpstr>ejes!Títulos_a_imprimir</vt:lpstr>
      <vt:lpstr>inversion!Títulos_a_imprimir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rgonzalez</dc:creator>
  <cp:lastModifiedBy>RUBEN ANTONIO GONZALEZ GAMBA</cp:lastModifiedBy>
  <cp:lastPrinted>2015-03-20T14:45:28Z</cp:lastPrinted>
  <dcterms:created xsi:type="dcterms:W3CDTF">2011-11-02T20:23:05Z</dcterms:created>
  <dcterms:modified xsi:type="dcterms:W3CDTF">2015-06-04T16:29:44Z</dcterms:modified>
</cp:coreProperties>
</file>